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vmlDrawing1.vml" ContentType="application/vnd.openxmlformats-officedocument.vmlDrawing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Start Here" sheetId="1" state="visible" r:id="rId3"/>
    <sheet name="Break-Even Calculator" sheetId="2" state="visible" r:id="rId4"/>
    <sheet name="Sensitivity" sheetId="3" state="visible" r:id="rId5"/>
    <sheet name="Worked Examples" sheetId="4" state="visible" r:id="rId6"/>
    <sheet name="Formula Guide" sheetId="5" state="visible" r:id="rId7"/>
    <sheet name="Checks" sheetId="6" state="visible" r:id="rId8"/>
  </sheets>
  <definedNames>
    <definedName function="false" hidden="false" name="BE_Exact" vbProcedure="false">'Break-Even Calculator'!$C$30</definedName>
    <definedName function="false" hidden="false" name="BE_Revenue" vbProcedure="false">'Break-Even Calculator'!$I$14</definedName>
    <definedName function="false" hidden="false" name="BE_Units" vbProcedure="false">'Break-Even Calculator'!$H$11</definedName>
    <definedName function="false" hidden="false" name="Checks_Status" vbProcedure="false">Checks!$E$24</definedName>
    <definedName function="false" hidden="false" name="CM_Ratio" vbProcedure="false">'Break-Even Calculator'!$I$16</definedName>
    <definedName function="false" hidden="false" name="Contribution" vbProcedure="false">'Break-Even Calculator'!$I$15</definedName>
    <definedName function="false" hidden="false" name="Expected_Profit" vbProcedure="false">'Break-Even Calculator'!$D$27</definedName>
    <definedName function="false" hidden="false" name="Expected_Units" vbProcedure="false">'Break-Even Calculator'!$D$26</definedName>
    <definedName function="false" hidden="false" name="Fixed_Costs" vbProcedure="false">'Break-Even Calculator'!$D$8</definedName>
    <definedName function="false" hidden="false" name="Lever_Fixed" vbProcedure="false">Sensitivity!$C$26</definedName>
    <definedName function="false" hidden="false" name="Lever_Price" vbProcedure="false">Sensitivity!$C$24</definedName>
    <definedName function="false" hidden="false" name="Lever_Today" vbProcedure="false">Sensitivity!$C$23</definedName>
    <definedName function="false" hidden="false" name="Lever_Var" vbProcedure="false">Sensitivity!$C$25</definedName>
    <definedName function="false" hidden="false" name="Safety_Pct" vbProcedure="false">'Break-Even Calculator'!$D$29</definedName>
    <definedName function="false" hidden="false" name="Target_Profit" vbProcedure="false">'Break-Even Calculator'!$D$11</definedName>
    <definedName function="false" hidden="false" name="Target_Units" vbProcedure="false">'Break-Even Calculator'!$I$17</definedName>
    <definedName function="false" hidden="false" name="Unit_Price" vbProcedure="false">'Break-Even Calculator'!$D$9</definedName>
    <definedName function="false" hidden="false" name="Var_Cost" vbProcedure="false">'Break-Even Calculator'!$D$10</definedName>
  </definedNames>
  <calcPr fullCalcOnLoad="1"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D8" authorId="0">
      <text>
        <r>
          <rPr>
            <sz val="10"/>
            <rFont val="Arial"/>
            <family val="2"/>
          </rPr>
          <t xml:space="preserve">Example from the online calculator — replace with your own.</t>
        </r>
      </text>
    </comment>
  </commentList>
</comments>
</file>

<file path=xl/sharedStrings.xml><?xml version="1.0" encoding="utf-8"?>
<sst xmlns="http://schemas.openxmlformats.org/spreadsheetml/2006/main" count="230" uniqueCount="204">
  <si>
    <t xml:space="preserve">Break-Even Calculator — Excel Workbook</t>
  </si>
  <si>
    <t xml:space="preserve">BabaDigit free resource · babadigit.com/break-even-calculator</t>
  </si>
  <si>
    <t xml:space="preserve">What this workbook does</t>
  </si>
  <si>
    <t xml:space="preserve">The break-even point is the level of sales where revenue exactly covers costs. This workbook calculates break-even units and revenue, contribution per unit, the contribution margin and the units needed for a target profit — using the same method as the free Break-Even Calculator on babadigit.com — then adds a profit-by-volume table, a margin of safety and a price and cost sensitivity grid.</t>
  </si>
  <si>
    <t xml:space="preserve">How to use it</t>
  </si>
  <si>
    <t xml:space="preserve">1. Open 'Break-Even Calculator'</t>
  </si>
  <si>
    <t xml:space="preserve">Enter fixed costs, selling price, variable cost per unit and (optionally) a target profit.</t>
  </si>
  <si>
    <t xml:space="preserve">2. Read the result</t>
  </si>
  <si>
    <t xml:space="preserve">The navy panel shows break-even units, break-even revenue, contribution and units for your target profit.</t>
  </si>
  <si>
    <t xml:space="preserve">3. Check your plan</t>
  </si>
  <si>
    <t xml:space="preserve">Enter expected sales in section 3 to see your margin of safety and expected profit.</t>
  </si>
  <si>
    <t xml:space="preserve">4. Test the levers</t>
  </si>
  <si>
    <t xml:space="preserve">'Sensitivity' shows how break-even moves when price or variable cost changes.</t>
  </si>
  <si>
    <t xml:space="preserve">Inputs explained</t>
  </si>
  <si>
    <t xml:space="preserve">Fixed costs per period</t>
  </si>
  <si>
    <t xml:space="preserve">Costs that do not move with volume: rent, salaries, insurance, software. Blank counts as zero.</t>
  </si>
  <si>
    <t xml:space="preserve">Selling price per unit</t>
  </si>
  <si>
    <t xml:space="preserve">What each unit sells for. Must be above the variable cost.</t>
  </si>
  <si>
    <t xml:space="preserve">Variable cost per unit</t>
  </si>
  <si>
    <t xml:space="preserve">Materials, direct labour, packaging, delivery, card fees, commission. Blank counts as zero.</t>
  </si>
  <si>
    <t xml:space="preserve">Target profit</t>
  </si>
  <si>
    <t xml:space="preserve">Optional. The profit you want over the same period. Blank counts as zero.</t>
  </si>
  <si>
    <t xml:space="preserve">Cell colour key</t>
  </si>
  <si>
    <t xml:space="preserve">Yellow cell, blue text</t>
  </si>
  <si>
    <t xml:space="preserve">An input — type your own numbers here.</t>
  </si>
  <si>
    <t xml:space="preserve">White cell, black text</t>
  </si>
  <si>
    <t xml:space="preserve">A formula — calculated for you. Please do not overwrite.</t>
  </si>
  <si>
    <t xml:space="preserve">Navy panel, teal figures</t>
  </si>
  <si>
    <t xml:space="preserve">The headline results.</t>
  </si>
  <si>
    <t xml:space="preserve">—  (a dash)</t>
  </si>
  <si>
    <t xml:space="preserve">The result is not mathematically available for the figures entered — see 'Input checks'.</t>
  </si>
  <si>
    <t xml:space="preserve">How to read the results</t>
  </si>
  <si>
    <t xml:space="preserve">Contribution per unit</t>
  </si>
  <si>
    <t xml:space="preserve">Price minus variable cost: what each sale adds towards fixed costs, then profit.</t>
  </si>
  <si>
    <t xml:space="preserve">Break-even units</t>
  </si>
  <si>
    <t xml:space="preserve">Rounded up to whole units — you cannot sell part of one.</t>
  </si>
  <si>
    <t xml:space="preserve">Break-even revenue</t>
  </si>
  <si>
    <t xml:space="preserve">Fixed costs ÷ contribution margin: the sales value at which profit is exactly zero.</t>
  </si>
  <si>
    <t xml:space="preserve">Margin of safety</t>
  </si>
  <si>
    <t xml:space="preserve">How far sales could fall from your plan before the business loses money.</t>
  </si>
  <si>
    <t xml:space="preserve">Limitations and assumptions</t>
  </si>
  <si>
    <t xml:space="preserve">•  Fixed costs are only fixed within a range. Pass your current capacity and they step up.</t>
  </si>
  <si>
    <t xml:space="preserve">•  The model assumes one product. For a mix, use a weighted average contribution based on your real sales mix.</t>
  </si>
  <si>
    <t xml:space="preserve">•  Variable costs are rarely perfectly linear: bulk discounts and overtime bend the line.</t>
  </si>
  <si>
    <t xml:space="preserve">•  Break-even says nothing about timing or cash — keep a cash-flow forecast alongside it.</t>
  </si>
  <si>
    <t xml:space="preserve">•  Results are for general information only, not financial advice.</t>
  </si>
  <si>
    <t xml:space="preserve">Workbook contents</t>
  </si>
  <si>
    <t xml:space="preserve">Break-Even Calculator</t>
  </si>
  <si>
    <t xml:space="preserve">Your calculation: break-even, profit at different volumes and margin of safety, with a chart.</t>
  </si>
  <si>
    <t xml:space="preserve">Sensitivity</t>
  </si>
  <si>
    <t xml:space="preserve">Break-even units across price and variable-cost changes, and the three levers compared.</t>
  </si>
  <si>
    <t xml:space="preserve">Worked Examples</t>
  </si>
  <si>
    <t xml:space="preserve">The worked examples from the article.</t>
  </si>
  <si>
    <t xml:space="preserve">Formula Guide</t>
  </si>
  <si>
    <t xml:space="preserve">The maths and the exact formula behind every result.</t>
  </si>
  <si>
    <t xml:space="preserve">Checks</t>
  </si>
  <si>
    <t xml:space="preserve">Automatic self-checks that confirm the workbook is calculating correctly.</t>
  </si>
  <si>
    <t xml:space="preserve">No macros, no add-ins, no internet connection required. Sheets are not locked, so you can adapt the workbook. © BabaDigit — free to use for your own analysis. Free online version: babadigit.com/break-even-calculator. Results are for general information only and are not financial advice.</t>
  </si>
  <si>
    <t xml:space="preserve">Enter your figures in the yellow cells. Results update automatically.</t>
  </si>
  <si>
    <t xml:space="preserve">1  Your figures</t>
  </si>
  <si>
    <t xml:space="preserve">Costs that do not move with volume.</t>
  </si>
  <si>
    <t xml:space="preserve">RESULTS</t>
  </si>
  <si>
    <t xml:space="preserve">What each unit sells for.</t>
  </si>
  <si>
    <t xml:space="preserve">Materials, direct labour, delivery.</t>
  </si>
  <si>
    <t xml:space="preserve">Break-even point</t>
  </si>
  <si>
    <t xml:space="preserve">Target profit (optional)</t>
  </si>
  <si>
    <t xml:space="preserve">Profit wanted for the same period.</t>
  </si>
  <si>
    <t xml:space="preserve">2  Profit at different sales volumes</t>
  </si>
  <si>
    <t xml:space="preserve">Units sold</t>
  </si>
  <si>
    <t xml:space="preserve">Revenue</t>
  </si>
  <si>
    <t xml:space="preserve">Total costs</t>
  </si>
  <si>
    <t xml:space="preserve">Profit</t>
  </si>
  <si>
    <t xml:space="preserve">Contribution margin</t>
  </si>
  <si>
    <t xml:space="preserve">Units for target profit</t>
  </si>
  <si>
    <t xml:space="preserve">Reading this result</t>
  </si>
  <si>
    <t xml:space="preserve">Volumes are 0% to 200% of the break-even point. At the break-even row profit is zero or just above it, because units are rounded up.</t>
  </si>
  <si>
    <t xml:space="preserve">3  Margin of safety</t>
  </si>
  <si>
    <t xml:space="preserve">Expected sales (units)</t>
  </si>
  <si>
    <t xml:space="preserve">What you realistically expect to sell.</t>
  </si>
  <si>
    <t xml:space="preserve">Expected profit</t>
  </si>
  <si>
    <t xml:space="preserve">Margin of safety (units)</t>
  </si>
  <si>
    <t xml:space="preserve">Margin of safety (%)</t>
  </si>
  <si>
    <t xml:space="preserve">Input checks</t>
  </si>
  <si>
    <t xml:space="preserve">Exact break-even (unrounded)</t>
  </si>
  <si>
    <t xml:space="preserve">A 25% margin of safety means sales could fall by a quarter from plan before the business starts losing money.</t>
  </si>
  <si>
    <t xml:space="preserve">Break-even units = fixed costs ÷ (price − variable cost). See 'Formula Guide'.</t>
  </si>
  <si>
    <t xml:space="preserve">How break-even units move when price or variable cost changes. Uses your figures from the calculator.</t>
  </si>
  <si>
    <t xml:space="preserve">Break-even units: price change (rows) × variable-cost change (columns)</t>
  </si>
  <si>
    <t xml:space="preserve">Price change ↓   Variable cost →</t>
  </si>
  <si>
    <t xml:space="preserve">The shaded cell is your current break-even. '—' means price no longer covers variable cost, so there is no break-even point.</t>
  </si>
  <si>
    <t xml:space="preserve">Three ways to lower your break-even point (10% each)</t>
  </si>
  <si>
    <t xml:space="preserve">Lever</t>
  </si>
  <si>
    <t xml:space="preserve">Change vs today</t>
  </si>
  <si>
    <t xml:space="preserve">Today</t>
  </si>
  <si>
    <t xml:space="preserve">Raise price 10%</t>
  </si>
  <si>
    <t xml:space="preserve">Cut variable cost 10%</t>
  </si>
  <si>
    <t xml:space="preserve">Cut fixed costs 10%</t>
  </si>
  <si>
    <t xml:space="preserve">Price is usually the most powerful lever, because every extra unit of price is a full unit of contribution.</t>
  </si>
  <si>
    <t xml:space="preserve">Fictional scenarios — the same examples as babadigit.com/break-even-calculator.</t>
  </si>
  <si>
    <t xml:space="preserve">Example 1 — A small manufacturer</t>
  </si>
  <si>
    <t xml:space="preserve">Fixed costs run at 120,000 a year. Each unit sells for 50 and costs 30 in materials and direct labour.</t>
  </si>
  <si>
    <t xml:space="preserve">Fixed costs</t>
  </si>
  <si>
    <t xml:space="preserve">Price per unit</t>
  </si>
  <si>
    <t xml:space="preserve">50 − 30 = 20.00</t>
  </si>
  <si>
    <t xml:space="preserve">20 ÷ 50 = 40.00%</t>
  </si>
  <si>
    <t xml:space="preserve">120,000 ÷ 20 = 6,000 units</t>
  </si>
  <si>
    <t xml:space="preserve">6,000 × 50 = 300,000</t>
  </si>
  <si>
    <t xml:space="preserve">Units per month</t>
  </si>
  <si>
    <t xml:space="preserve">500 a month</t>
  </si>
  <si>
    <t xml:space="preserve">Units per working day (260 days)</t>
  </si>
  <si>
    <t xml:space="preserve">About 23 on every working day</t>
  </si>
  <si>
    <t xml:space="preserve">Example 2 — What a 10% price rise does</t>
  </si>
  <si>
    <t xml:space="preserve">The same business raises its price from 50 to 55. Nothing else changes.</t>
  </si>
  <si>
    <t xml:space="preserve">New price</t>
  </si>
  <si>
    <t xml:space="preserve">New contribution</t>
  </si>
  <si>
    <t xml:space="preserve">55 − 30 = 25.00</t>
  </si>
  <si>
    <t xml:space="preserve">New break-even</t>
  </si>
  <si>
    <t xml:space="preserve">120,000 ÷ 25 = 4,800 units</t>
  </si>
  <si>
    <t xml:space="preserve">Change in break-even</t>
  </si>
  <si>
    <t xml:space="preserve">A 10% price rise cut break-even by 20%</t>
  </si>
  <si>
    <t xml:space="preserve">Break-even after a 10% price cut instead</t>
  </si>
  <si>
    <t xml:space="preserve">120,000 ÷ 15 = 8,000 units</t>
  </si>
  <si>
    <t xml:space="preserve">Example 3 — Sales needed for a target profit</t>
  </si>
  <si>
    <t xml:space="preserve">The owner wants the business to make 40,000 a year, not merely survive.</t>
  </si>
  <si>
    <t xml:space="preserve">Units needed</t>
  </si>
  <si>
    <t xml:space="preserve">(120,000 + 40,000) ÷ 20 = 8,000 units</t>
  </si>
  <si>
    <t xml:space="preserve">Revenue needed</t>
  </si>
  <si>
    <t xml:space="preserve">8,000 × 50 = 400,000</t>
  </si>
  <si>
    <t xml:space="preserve">(8,000 − 6,000) ÷ 8,000 = 25%</t>
  </si>
  <si>
    <t xml:space="preserve">Change any yellow cell to see how each result responds. Examples are fictional and for illustration only.</t>
  </si>
  <si>
    <t xml:space="preserve">The method behind every result — identical to the online BabaDigit Break-Even Calculator.</t>
  </si>
  <si>
    <t xml:space="preserve">The formulas</t>
  </si>
  <si>
    <t xml:space="preserve">Result</t>
  </si>
  <si>
    <t xml:space="preserve">Mathematical formula</t>
  </si>
  <si>
    <t xml:space="preserve">How this workbook calculates it</t>
  </si>
  <si>
    <t xml:space="preserve">Price − Variable cost</t>
  </si>
  <si>
    <t xml:space="preserve">=Unit_Price-N(Var_Cost)</t>
  </si>
  <si>
    <t xml:space="preserve">Fixed costs ÷ Contribution per unit, rounded up</t>
  </si>
  <si>
    <t xml:space="preserve">=-INT(-N(Fixed_Costs)/Contribution)</t>
  </si>
  <si>
    <t xml:space="preserve">Fixed costs ÷ Contribution × Price (unrounded)</t>
  </si>
  <si>
    <t xml:space="preserve">=N(Fixed_Costs)/Contribution*Unit_Price</t>
  </si>
  <si>
    <t xml:space="preserve">Contribution ÷ Price</t>
  </si>
  <si>
    <t xml:space="preserve">=Contribution/Unit_Price</t>
  </si>
  <si>
    <t xml:space="preserve">Units for a target profit</t>
  </si>
  <si>
    <t xml:space="preserve">(Fixed costs + Target profit) ÷ Contribution, rounded up</t>
  </si>
  <si>
    <t xml:space="preserve">=-INT(-(N(Fixed_Costs)+N(Target_Profit))/Contribution)</t>
  </si>
  <si>
    <t xml:space="preserve">(Expected units − Break-even units) ÷ Expected units</t>
  </si>
  <si>
    <t xml:space="preserve">=(Expected_Units-BE_Exact)/Expected_Units</t>
  </si>
  <si>
    <t xml:space="preserve">Why these rules</t>
  </si>
  <si>
    <t xml:space="preserve">•  Results appear only when the price is a number above the variable cost — exactly like the online calculator.</t>
  </si>
  <si>
    <t xml:space="preserve">•  Blank fixed costs, variable cost and target profit count as zero, as the online calculator does.</t>
  </si>
  <si>
    <t xml:space="preserve">•  Units are rounded up with -INT(-x), which always rounds towards the next whole unit, like JavaScript's Math.ceil.</t>
  </si>
  <si>
    <t xml:space="preserve">•  Break-even revenue uses the exact (unrounded) break-even, so it equals fixed costs ÷ contribution margin.</t>
  </si>
  <si>
    <t xml:space="preserve">Do it in any spreadsheet</t>
  </si>
  <si>
    <t xml:space="preserve">Set-up</t>
  </si>
  <si>
    <t xml:space="preserve">Fixed costs in B1, price in B2, variable cost in B3, target profit in B4.</t>
  </si>
  <si>
    <t xml:space="preserve">=B1/(B2-B3)</t>
  </si>
  <si>
    <t xml:space="preserve">=(B1+B4)/(B2-B3)</t>
  </si>
  <si>
    <t xml:space="preserve">Guard</t>
  </si>
  <si>
    <t xml:space="preserve">Wrap in IFERROR — when price equals variable cost the answer is undefined.</t>
  </si>
  <si>
    <t xml:space="preserve">Named ranges used</t>
  </si>
  <si>
    <t xml:space="preserve">Fixed_Costs</t>
  </si>
  <si>
    <t xml:space="preserve">'Break-Even Calculator'!D8</t>
  </si>
  <si>
    <t xml:space="preserve">Unit_Price</t>
  </si>
  <si>
    <t xml:space="preserve">'Break-Even Calculator'!D9</t>
  </si>
  <si>
    <t xml:space="preserve">Var_Cost</t>
  </si>
  <si>
    <t xml:space="preserve">'Break-Even Calculator'!D10</t>
  </si>
  <si>
    <t xml:space="preserve">Target_Profit</t>
  </si>
  <si>
    <t xml:space="preserve">'Break-Even Calculator'!D11</t>
  </si>
  <si>
    <t xml:space="preserve">BE_Units</t>
  </si>
  <si>
    <t xml:space="preserve">'Break-Even Calculator'!H11</t>
  </si>
  <si>
    <t xml:space="preserve">BE_Revenue</t>
  </si>
  <si>
    <t xml:space="preserve">'Break-Even Calculator'!I14</t>
  </si>
  <si>
    <t xml:space="preserve">Contribution</t>
  </si>
  <si>
    <t xml:space="preserve">'Break-Even Calculator'!I15</t>
  </si>
  <si>
    <t xml:space="preserve">CM_Ratio</t>
  </si>
  <si>
    <t xml:space="preserve">'Break-Even Calculator'!I16</t>
  </si>
  <si>
    <t xml:space="preserve">Target_Units</t>
  </si>
  <si>
    <t xml:space="preserve">'Break-Even Calculator'!I17</t>
  </si>
  <si>
    <t xml:space="preserve">Expected_Units</t>
  </si>
  <si>
    <t xml:space="preserve">'Break-Even Calculator'!D26</t>
  </si>
  <si>
    <t xml:space="preserve">BE_Exact</t>
  </si>
  <si>
    <t xml:space="preserve">'Break-Even Calculator'!C30</t>
  </si>
  <si>
    <t xml:space="preserve">Automatic self-checks. Every row should read PASS (or N/A).</t>
  </si>
  <si>
    <t xml:space="preserve">Check</t>
  </si>
  <si>
    <t xml:space="preserve">Workbook</t>
  </si>
  <si>
    <t xml:space="preserve">Expected</t>
  </si>
  <si>
    <t xml:space="preserve">Example 1 contribution matches the published 20.00</t>
  </si>
  <si>
    <t xml:space="preserve">Example 1 contribution margin matches the published 40.00%</t>
  </si>
  <si>
    <t xml:space="preserve">Example 1 break-even matches the published 6,000 units</t>
  </si>
  <si>
    <t xml:space="preserve">Example 1 break-even revenue matches the published 300,000</t>
  </si>
  <si>
    <t xml:space="preserve">Example 2 new break-even matches the published 4,800 units</t>
  </si>
  <si>
    <t xml:space="preserve">Example 2 change matches the published −20%</t>
  </si>
  <si>
    <t xml:space="preserve">Example 2 price cut gives the published 8,000 units</t>
  </si>
  <si>
    <t xml:space="preserve">Example 3 units match the published 8,000</t>
  </si>
  <si>
    <t xml:space="preserve">Example 3 revenue matches the published 400,000</t>
  </si>
  <si>
    <t xml:space="preserve">Example 3 margin of safety matches the published 25%</t>
  </si>
  <si>
    <t xml:space="preserve">Lever table (example figures): price +10% gives 4,800, variable −10% gives 5,218, fixed −10% gives 5,400 units</t>
  </si>
  <si>
    <t xml:space="preserve">Calculator: profit at the exact break-even is zero</t>
  </si>
  <si>
    <t xml:space="preserve">Calculator: break-even revenue = fixed costs ÷ contribution margin</t>
  </si>
  <si>
    <t xml:space="preserve">Calculator: rounded break-even is the smallest whole number of units at or above the exact figure</t>
  </si>
  <si>
    <t xml:space="preserve">Sensitivity: the 0% / 0% cell equals the headline break-even</t>
  </si>
  <si>
    <t xml:space="preserve">Overall status</t>
  </si>
  <si>
    <t xml:space="preserve">'N/A' means a check does not apply to the figures currently entered. Published values are the worked-example results on babadigit.com/break-even-calculator.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</si>
</sst>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#,##0.00;[RED]\-#,##0.00;\-"/>
    <numFmt numFmtId="166" formatCode="#,##0&quot; units&quot;"/>
    <numFmt numFmtId="167" formatCode="#,##0;[RED]\-#,##0;\-"/>
    <numFmt numFmtId="168" formatCode="0.00%;[RED]\-0.00%;0.00%"/>
    <numFmt numFmtId="169" formatCode="#,##0"/>
    <numFmt numFmtId="170" formatCode="\+0%;\-0%;0%"/>
    <numFmt numFmtId="171" formatCode="\+0.0%;\-0.0%;0.0%"/>
    <numFmt numFmtId="172" formatCode="0.0"/>
  </numFmts>
  <fonts count="3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FFFFFF"/>
      <name val="Arial"/>
      <family val="0"/>
      <charset val="1"/>
    </font>
    <font>
      <sz val="10"/>
      <color rgb="FF94A3B8"/>
      <name val="Arial"/>
      <family val="0"/>
      <charset val="1"/>
    </font>
    <font>
      <b val="true"/>
      <sz val="11"/>
      <color rgb="FF0F172A"/>
      <name val="Arial"/>
      <family val="0"/>
      <charset val="1"/>
    </font>
    <font>
      <sz val="10"/>
      <color rgb="FF334155"/>
      <name val="Arial"/>
      <family val="0"/>
      <charset val="1"/>
    </font>
    <font>
      <b val="true"/>
      <sz val="10"/>
      <color rgb="FF0F172A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10"/>
      <color rgb="FF14B8A6"/>
      <name val="Arial"/>
      <family val="0"/>
      <charset val="1"/>
    </font>
    <font>
      <b val="true"/>
      <sz val="10"/>
      <color rgb="FF334155"/>
      <name val="Arial"/>
      <family val="0"/>
      <charset val="1"/>
    </font>
    <font>
      <b val="true"/>
      <sz val="10"/>
      <color rgb="FF2563EB"/>
      <name val="Arial"/>
      <family val="0"/>
      <charset val="1"/>
    </font>
    <font>
      <i val="true"/>
      <sz val="9"/>
      <color rgb="FF64748B"/>
      <name val="Arial"/>
      <family val="0"/>
      <charset val="1"/>
    </font>
    <font>
      <sz val="10"/>
      <color rgb="FF0000FF"/>
      <name val="Arial"/>
      <family val="0"/>
      <charset val="1"/>
    </font>
    <font>
      <sz val="9"/>
      <color rgb="FF64748B"/>
      <name val="Arial"/>
      <family val="0"/>
      <charset val="1"/>
    </font>
    <font>
      <b val="true"/>
      <sz val="9"/>
      <color rgb="FF94A3B8"/>
      <name val="Arial"/>
      <family val="0"/>
      <charset val="1"/>
    </font>
    <font>
      <sz val="10"/>
      <color rgb="FFCBD5E1"/>
      <name val="Arial"/>
      <family val="0"/>
      <charset val="1"/>
    </font>
    <font>
      <b val="true"/>
      <sz val="26"/>
      <color rgb="FF14B8A6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color rgb="FF000000"/>
      <name val="Arial"/>
      <family val="0"/>
      <charset val="1"/>
    </font>
    <font>
      <sz val="9"/>
      <color rgb="FF94A3B8"/>
      <name val="Arial"/>
      <family val="0"/>
      <charset val="1"/>
    </font>
    <font>
      <sz val="9"/>
      <color rgb="FF334155"/>
      <name val="Arial"/>
      <family val="0"/>
      <charset val="1"/>
    </font>
    <font>
      <sz val="10"/>
      <name val="Arial"/>
      <family val="2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  <font>
      <sz val="9"/>
      <color rgb="FF334155"/>
      <name val="Courier New"/>
      <family val="0"/>
      <charset val="1"/>
    </font>
    <font>
      <sz val="10"/>
      <color rgb="FF334155"/>
      <name val="Courier New"/>
      <family val="0"/>
      <charset val="1"/>
    </font>
    <font>
      <sz val="10"/>
      <color rgb="FF0F172A"/>
      <name val="Courier New"/>
      <family val="0"/>
      <charset val="1"/>
    </font>
    <font>
      <sz val="10"/>
      <color rgb="FF64748B"/>
      <name val="Arial"/>
      <family val="0"/>
      <charset val="1"/>
    </font>
    <font>
      <b val="true"/>
      <sz val="10"/>
      <color rgb="FF0F766E"/>
      <name val="Arial"/>
      <family val="0"/>
      <charset val="1"/>
    </font>
    <font>
      <b val="true"/>
      <sz val="11"/>
      <color rgb="FF0F766E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0F172A"/>
        <bgColor rgb="FF1E293B"/>
      </patternFill>
    </fill>
    <fill>
      <patternFill patternType="solid">
        <fgColor rgb="FF14B8A6"/>
        <bgColor rgb="FF00CCFF"/>
      </patternFill>
    </fill>
    <fill>
      <patternFill patternType="solid">
        <fgColor rgb="FFFEF9C3"/>
        <bgColor rgb="FFFFFF99"/>
      </patternFill>
    </fill>
    <fill>
      <patternFill patternType="solid">
        <fgColor rgb="FFFFFFFF"/>
        <bgColor rgb="FFF8FAFC"/>
      </patternFill>
    </fill>
    <fill>
      <patternFill patternType="solid">
        <fgColor rgb="FFF8FAFC"/>
        <bgColor rgb="FFFFFFFF"/>
      </patternFill>
    </fill>
  </fills>
  <borders count="5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2563EB"/>
      </bottom>
      <diagonal/>
    </border>
    <border diagonalUp="false" diagonalDown="false"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 diagonalUp="false" diagonalDown="false">
      <left/>
      <right/>
      <top/>
      <bottom style="thin">
        <color rgb="FF1E293B"/>
      </bottom>
      <diagonal/>
    </border>
    <border diagonalUp="false" diagonalDown="false">
      <left/>
      <right/>
      <top/>
      <bottom style="thin">
        <color rgb="FFE2E8F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5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5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2" borderId="0" xfId="0" applyFont="false" applyBorder="false" applyAlignment="true" applyProtection="false">
      <alignment horizontal="left" vertical="bottom" textRotation="0" wrapText="false" indent="1" shrinkToFit="false"/>
      <protection locked="true" hidden="false"/>
    </xf>
    <xf numFmtId="164" fontId="0" fillId="2" borderId="0" xfId="0" applyFont="false" applyBorder="false" applyAlignment="true" applyProtection="false">
      <alignment horizontal="right" vertical="bottom" textRotation="0" wrapText="false" indent="1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5" fillId="4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7" fillId="2" borderId="0" xfId="0" applyFont="true" applyBorder="false" applyAlignment="true" applyProtection="false">
      <alignment horizontal="left" vertical="bottom" textRotation="0" wrapText="false" indent="1" shrinkToFit="false"/>
      <protection locked="true" hidden="false"/>
    </xf>
    <xf numFmtId="164" fontId="18" fillId="2" borderId="0" xfId="0" applyFont="true" applyBorder="false" applyAlignment="true" applyProtection="false">
      <alignment horizontal="left" vertical="bottom" textRotation="0" wrapText="false" indent="1" shrinkToFit="false"/>
      <protection locked="true" hidden="false"/>
    </xf>
    <xf numFmtId="166" fontId="19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0" fillId="2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20" fillId="2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4" fontId="18" fillId="2" borderId="3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5" fontId="21" fillId="2" borderId="3" xfId="0" applyFont="true" applyBorder="true" applyAlignment="true" applyProtection="false">
      <alignment horizontal="right" vertical="bottom" textRotation="0" wrapText="false" indent="1" shrinkToFit="false"/>
      <protection locked="true" hidden="false"/>
    </xf>
    <xf numFmtId="167" fontId="22" fillId="0" borderId="2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5" fontId="22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21" fillId="2" borderId="3" xfId="0" applyFont="true" applyBorder="true" applyAlignment="true" applyProtection="false">
      <alignment horizontal="right" vertical="bottom" textRotation="0" wrapText="false" indent="1" shrinkToFit="false"/>
      <protection locked="true" hidden="false"/>
    </xf>
    <xf numFmtId="167" fontId="21" fillId="2" borderId="3" xfId="0" applyFont="true" applyBorder="true" applyAlignment="true" applyProtection="false">
      <alignment horizontal="right" vertical="bottom" textRotation="0" wrapText="false" indent="1" shrinkToFit="false"/>
      <protection locked="true" hidden="false"/>
    </xf>
    <xf numFmtId="164" fontId="23" fillId="2" borderId="0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7" fontId="8" fillId="0" borderId="2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5" fontId="10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7" fillId="6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15" fillId="4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8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8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4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2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20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0" fontId="8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22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1" fontId="22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8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2" fontId="8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8" fillId="0" borderId="4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4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29" fillId="0" borderId="4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3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3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22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32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33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22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32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22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32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9">
    <dxf>
      <font>
        <name val="Arial"/>
        <charset val="1"/>
        <family val="0"/>
        <color rgb="FFFCA5A5"/>
        <sz val="10"/>
      </font>
    </dxf>
    <dxf>
      <font>
        <name val="Arial"/>
        <charset val="1"/>
        <family val="0"/>
        <b val="1"/>
        <color rgb="FFFCA5A5"/>
        <sz val="10"/>
      </font>
    </dxf>
    <dxf>
      <font>
        <name val="Arial"/>
        <charset val="1"/>
        <family val="0"/>
        <b val="1"/>
        <color rgb="FFFCA5A5"/>
        <sz val="26"/>
      </font>
    </dxf>
    <dxf>
      <font>
        <name val="Arial"/>
        <charset val="1"/>
        <family val="0"/>
        <b val="1"/>
        <color rgb="FFFCA5A5"/>
        <sz val="11"/>
      </font>
    </dxf>
    <dxf>
      <font>
        <name val="Arial"/>
        <charset val="1"/>
        <family val="0"/>
        <b val="1"/>
        <color rgb="FFB91C1C"/>
        <sz val="9"/>
      </font>
    </dxf>
    <dxf>
      <font>
        <name val="Arial"/>
        <charset val="1"/>
        <family val="0"/>
        <color rgb="FF0F766E"/>
        <sz val="9"/>
      </font>
    </dxf>
    <dxf>
      <font>
        <name val="Arial"/>
        <charset val="1"/>
        <family val="0"/>
        <b val="1"/>
        <color rgb="FF0F766E"/>
        <sz val="10"/>
      </font>
      <fill>
        <patternFill>
          <bgColor rgb="FFCCFBF1"/>
        </patternFill>
      </fill>
    </dxf>
    <dxf>
      <font>
        <name val="Arial"/>
        <charset val="1"/>
        <family val="0"/>
        <b val="1"/>
        <color rgb="FFB91C1C"/>
        <sz val="10"/>
      </font>
      <fill>
        <patternFill>
          <bgColor rgb="FFFEE2E2"/>
        </patternFill>
      </fill>
    </dxf>
    <dxf>
      <font>
        <name val="Arial"/>
        <charset val="1"/>
        <family val="0"/>
        <b val="1"/>
        <color rgb="FFB91C1C"/>
        <sz val="11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F766E"/>
      <rgbColor rgb="FFD9D9D9"/>
      <rgbColor rgb="FF878787"/>
      <rgbColor rgb="FF9999FF"/>
      <rgbColor rgb="FF993366"/>
      <rgbColor rgb="FFFEF9C3"/>
      <rgbColor rgb="FFCCFBF1"/>
      <rgbColor rgb="FF660066"/>
      <rgbColor rgb="FFFF8080"/>
      <rgbColor rgb="FF0066CC"/>
      <rgbColor rgb="FFCBD5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2E8F0"/>
      <rgbColor rgb="FFF8FAFC"/>
      <rgbColor rgb="FFFFFF99"/>
      <rgbColor rgb="FF99CCFF"/>
      <rgbColor rgb="FFFCA5A5"/>
      <rgbColor rgb="FFCC99FF"/>
      <rgbColor rgb="FFFEE2E2"/>
      <rgbColor rgb="FF2563EB"/>
      <rgbColor rgb="FF14B8A6"/>
      <rgbColor rgb="FF99CC00"/>
      <rgbColor rgb="FFFFCC00"/>
      <rgbColor rgb="FFFF9900"/>
      <rgbColor rgb="FFFF6600"/>
      <rgbColor rgb="FF64748B"/>
      <rgbColor rgb="FF94A3B8"/>
      <rgbColor rgb="FF003366"/>
      <rgbColor rgb="FF339966"/>
      <rgbColor rgb="FF0F172A"/>
      <rgbColor rgb="FF333300"/>
      <rgbColor rgb="FFB91C1C"/>
      <rgbColor rgb="FF993366"/>
      <rgbColor rgb="FF334155"/>
      <rgbColor rgb="FF1E293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Revenue vs total costs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'Break-Even Calculator'!C14</c:f>
              <c:strCache>
                <c:ptCount val="1"/>
                <c:pt idx="0">
                  <c:v>Revenue</c:v>
                </c:pt>
              </c:strCache>
            </c:strRef>
          </c:tx>
          <c:spPr>
            <a:solidFill>
              <a:srgbClr val="2563eb"/>
            </a:solidFill>
            <a:ln w="28440">
              <a:solidFill>
                <a:srgbClr val="2563e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'Break-Even Calculator'!$B$15:$B$22</c:f>
              <c:strCache>
                <c:ptCount val="8"/>
                <c:pt idx="0">
                  <c:v>-</c:v>
                </c:pt>
                <c:pt idx="1">
                  <c:v>1,500</c:v>
                </c:pt>
                <c:pt idx="2">
                  <c:v>3,000</c:v>
                </c:pt>
                <c:pt idx="3">
                  <c:v>4,500</c:v>
                </c:pt>
                <c:pt idx="4">
                  <c:v>6,000</c:v>
                </c:pt>
                <c:pt idx="5">
                  <c:v>7,500</c:v>
                </c:pt>
                <c:pt idx="6">
                  <c:v>9,000</c:v>
                </c:pt>
                <c:pt idx="7">
                  <c:v>12,000</c:v>
                </c:pt>
              </c:strCache>
            </c:strRef>
          </c:cat>
          <c:val>
            <c:numRef>
              <c:f>'Break-Even Calculator'!$C$15:$C$22</c:f>
              <c:numCache>
                <c:formatCode>#,##0.00;[RED]\-#,##0.00;\-</c:formatCode>
                <c:ptCount val="8"/>
                <c:pt idx="0">
                  <c:v>0</c:v>
                </c:pt>
                <c:pt idx="1">
                  <c:v>75000</c:v>
                </c:pt>
                <c:pt idx="2">
                  <c:v>150000</c:v>
                </c:pt>
                <c:pt idx="3">
                  <c:v>225000</c:v>
                </c:pt>
                <c:pt idx="4">
                  <c:v>300000</c:v>
                </c:pt>
                <c:pt idx="5">
                  <c:v>375000</c:v>
                </c:pt>
                <c:pt idx="6">
                  <c:v>450000</c:v>
                </c:pt>
                <c:pt idx="7">
                  <c:v>600000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'Break-Even Calculator'!D14</c:f>
              <c:strCache>
                <c:ptCount val="1"/>
                <c:pt idx="0">
                  <c:v>Total costs</c:v>
                </c:pt>
              </c:strCache>
            </c:strRef>
          </c:tx>
          <c:spPr>
            <a:solidFill>
              <a:srgbClr val="b91c1c"/>
            </a:solidFill>
            <a:ln w="28440">
              <a:solidFill>
                <a:srgbClr val="b91c1c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'Break-Even Calculator'!$B$15:$B$22</c:f>
              <c:strCache>
                <c:ptCount val="8"/>
                <c:pt idx="0">
                  <c:v>-</c:v>
                </c:pt>
                <c:pt idx="1">
                  <c:v>1,500</c:v>
                </c:pt>
                <c:pt idx="2">
                  <c:v>3,000</c:v>
                </c:pt>
                <c:pt idx="3">
                  <c:v>4,500</c:v>
                </c:pt>
                <c:pt idx="4">
                  <c:v>6,000</c:v>
                </c:pt>
                <c:pt idx="5">
                  <c:v>7,500</c:v>
                </c:pt>
                <c:pt idx="6">
                  <c:v>9,000</c:v>
                </c:pt>
                <c:pt idx="7">
                  <c:v>12,000</c:v>
                </c:pt>
              </c:strCache>
            </c:strRef>
          </c:cat>
          <c:val>
            <c:numRef>
              <c:f>'Break-Even Calculator'!$D$15:$D$22</c:f>
              <c:numCache>
                <c:formatCode>#,##0.00;[RED]\-#,##0.00;\-</c:formatCode>
                <c:ptCount val="8"/>
                <c:pt idx="0">
                  <c:v>120000</c:v>
                </c:pt>
                <c:pt idx="1">
                  <c:v>165000</c:v>
                </c:pt>
                <c:pt idx="2">
                  <c:v>210000</c:v>
                </c:pt>
                <c:pt idx="3">
                  <c:v>255000</c:v>
                </c:pt>
                <c:pt idx="4">
                  <c:v>300000</c:v>
                </c:pt>
                <c:pt idx="5">
                  <c:v>345000</c:v>
                </c:pt>
                <c:pt idx="6">
                  <c:v>390000</c:v>
                </c:pt>
                <c:pt idx="7">
                  <c:v>480000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0"/>
        <c:axId val="69277013"/>
        <c:axId val="68478734"/>
      </c:lineChart>
      <c:catAx>
        <c:axId val="69277013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Units sold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;[RED]\-#,##0;\-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8478734"/>
        <c:crosses val="autoZero"/>
        <c:auto val="1"/>
        <c:lblAlgn val="ctr"/>
        <c:lblOffset val="100"/>
        <c:noMultiLvlLbl val="0"/>
      </c:catAx>
      <c:valAx>
        <c:axId val="68478734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9277013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32</xdr:row>
      <xdr:rowOff>0</xdr:rowOff>
    </xdr:from>
    <xdr:to>
      <xdr:col>5</xdr:col>
      <xdr:colOff>183600</xdr:colOff>
      <xdr:row>46</xdr:row>
      <xdr:rowOff>32400</xdr:rowOff>
    </xdr:to>
    <xdr:graphicFrame>
      <xdr:nvGraphicFramePr>
        <xdr:cNvPr id="0" name="Chart 1"/>
        <xdr:cNvGraphicFramePr/>
      </xdr:nvGraphicFramePr>
      <xdr:xfrm>
        <a:off x="211320" y="6591240"/>
        <a:ext cx="5399640" cy="26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F172A"/>
    <pageSetUpPr fitToPage="true"/>
  </sheetPr>
  <dimension ref="A1:D4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0"/>
    <col collapsed="false" customWidth="true" hidden="false" outlineLevel="0" max="3" min="3" style="0" width="74"/>
    <col collapsed="false" customWidth="true" hidden="false" outlineLevel="0" max="4" min="4" style="0" width="3"/>
  </cols>
  <sheetData>
    <row r="1" customFormat="false" ht="7.5" hidden="false" customHeight="true" outlineLevel="0" collapsed="false">
      <c r="A1" s="1"/>
      <c r="B1" s="1"/>
      <c r="C1" s="1"/>
      <c r="D1" s="1"/>
    </row>
    <row r="2" customFormat="false" ht="30" hidden="false" customHeight="true" outlineLevel="0" collapsed="false">
      <c r="A2" s="1"/>
      <c r="B2" s="2" t="s">
        <v>0</v>
      </c>
      <c r="C2" s="1"/>
      <c r="D2" s="1"/>
    </row>
    <row r="3" customFormat="false" ht="19.5" hidden="false" customHeight="true" outlineLevel="0" collapsed="false">
      <c r="A3" s="1"/>
      <c r="B3" s="3" t="s">
        <v>1</v>
      </c>
      <c r="C3" s="1"/>
      <c r="D3" s="1"/>
    </row>
    <row r="4" customFormat="false" ht="7.5" hidden="false" customHeight="true" outlineLevel="0" collapsed="false">
      <c r="A4" s="1"/>
      <c r="B4" s="1"/>
      <c r="C4" s="1"/>
      <c r="D4" s="1"/>
    </row>
    <row r="5" customFormat="false" ht="3" hidden="false" customHeight="true" outlineLevel="0" collapsed="false">
      <c r="A5" s="4"/>
      <c r="B5" s="4"/>
      <c r="C5" s="4"/>
      <c r="D5" s="4"/>
    </row>
    <row r="7" customFormat="false" ht="19.5" hidden="false" customHeight="true" outlineLevel="0" collapsed="false">
      <c r="B7" s="5" t="s">
        <v>2</v>
      </c>
      <c r="C7" s="6"/>
    </row>
    <row r="8" customFormat="false" ht="45.75" hidden="false" customHeight="true" outlineLevel="0" collapsed="false">
      <c r="B8" s="7" t="s">
        <v>3</v>
      </c>
      <c r="C8" s="7"/>
    </row>
    <row r="10" customFormat="false" ht="19.5" hidden="false" customHeight="true" outlineLevel="0" collapsed="false">
      <c r="B10" s="5" t="s">
        <v>4</v>
      </c>
      <c r="C10" s="6"/>
    </row>
    <row r="11" customFormat="false" ht="30" hidden="false" customHeight="true" outlineLevel="0" collapsed="false">
      <c r="B11" s="8" t="s">
        <v>5</v>
      </c>
      <c r="C11" s="9" t="s">
        <v>6</v>
      </c>
    </row>
    <row r="12" customFormat="false" ht="30" hidden="false" customHeight="true" outlineLevel="0" collapsed="false">
      <c r="B12" s="8" t="s">
        <v>7</v>
      </c>
      <c r="C12" s="9" t="s">
        <v>8</v>
      </c>
    </row>
    <row r="13" customFormat="false" ht="18" hidden="false" customHeight="true" outlineLevel="0" collapsed="false">
      <c r="B13" s="8" t="s">
        <v>9</v>
      </c>
      <c r="C13" s="9" t="s">
        <v>10</v>
      </c>
    </row>
    <row r="14" customFormat="false" ht="18" hidden="false" customHeight="true" outlineLevel="0" collapsed="false">
      <c r="B14" s="8" t="s">
        <v>11</v>
      </c>
      <c r="C14" s="9" t="s">
        <v>12</v>
      </c>
    </row>
    <row r="16" customFormat="false" ht="19.5" hidden="false" customHeight="true" outlineLevel="0" collapsed="false">
      <c r="B16" s="5" t="s">
        <v>13</v>
      </c>
      <c r="C16" s="6"/>
    </row>
    <row r="17" customFormat="false" ht="30" hidden="false" customHeight="true" outlineLevel="0" collapsed="false">
      <c r="B17" s="8" t="s">
        <v>14</v>
      </c>
      <c r="C17" s="9" t="s">
        <v>15</v>
      </c>
    </row>
    <row r="18" customFormat="false" ht="18" hidden="false" customHeight="true" outlineLevel="0" collapsed="false">
      <c r="B18" s="8" t="s">
        <v>16</v>
      </c>
      <c r="C18" s="9" t="s">
        <v>17</v>
      </c>
    </row>
    <row r="19" customFormat="false" ht="30" hidden="false" customHeight="true" outlineLevel="0" collapsed="false">
      <c r="B19" s="8" t="s">
        <v>18</v>
      </c>
      <c r="C19" s="9" t="s">
        <v>19</v>
      </c>
    </row>
    <row r="20" customFormat="false" ht="18" hidden="false" customHeight="true" outlineLevel="0" collapsed="false">
      <c r="B20" s="8" t="s">
        <v>20</v>
      </c>
      <c r="C20" s="9" t="s">
        <v>21</v>
      </c>
    </row>
    <row r="22" customFormat="false" ht="19.5" hidden="false" customHeight="true" outlineLevel="0" collapsed="false">
      <c r="B22" s="5" t="s">
        <v>22</v>
      </c>
      <c r="C22" s="6"/>
    </row>
    <row r="23" customFormat="false" ht="19.5" hidden="false" customHeight="true" outlineLevel="0" collapsed="false">
      <c r="B23" s="10" t="s">
        <v>23</v>
      </c>
      <c r="C23" s="9" t="s">
        <v>24</v>
      </c>
    </row>
    <row r="24" customFormat="false" ht="19.5" hidden="false" customHeight="true" outlineLevel="0" collapsed="false">
      <c r="B24" s="11" t="s">
        <v>25</v>
      </c>
      <c r="C24" s="9" t="s">
        <v>26</v>
      </c>
    </row>
    <row r="25" customFormat="false" ht="19.5" hidden="false" customHeight="true" outlineLevel="0" collapsed="false">
      <c r="B25" s="12" t="s">
        <v>27</v>
      </c>
      <c r="C25" s="9" t="s">
        <v>28</v>
      </c>
    </row>
    <row r="26" customFormat="false" ht="19.5" hidden="false" customHeight="true" outlineLevel="0" collapsed="false">
      <c r="B26" s="13" t="s">
        <v>29</v>
      </c>
      <c r="C26" s="9" t="s">
        <v>30</v>
      </c>
    </row>
    <row r="28" customFormat="false" ht="19.5" hidden="false" customHeight="true" outlineLevel="0" collapsed="false">
      <c r="B28" s="5" t="s">
        <v>31</v>
      </c>
      <c r="C28" s="6"/>
    </row>
    <row r="29" customFormat="false" ht="18" hidden="false" customHeight="true" outlineLevel="0" collapsed="false">
      <c r="B29" s="8" t="s">
        <v>32</v>
      </c>
      <c r="C29" s="9" t="s">
        <v>33</v>
      </c>
    </row>
    <row r="30" customFormat="false" ht="18" hidden="false" customHeight="true" outlineLevel="0" collapsed="false">
      <c r="B30" s="8" t="s">
        <v>34</v>
      </c>
      <c r="C30" s="9" t="s">
        <v>35</v>
      </c>
    </row>
    <row r="31" customFormat="false" ht="18" hidden="false" customHeight="true" outlineLevel="0" collapsed="false">
      <c r="B31" s="8" t="s">
        <v>36</v>
      </c>
      <c r="C31" s="9" t="s">
        <v>37</v>
      </c>
    </row>
    <row r="32" customFormat="false" ht="18" hidden="false" customHeight="true" outlineLevel="0" collapsed="false">
      <c r="B32" s="8" t="s">
        <v>38</v>
      </c>
      <c r="C32" s="9" t="s">
        <v>39</v>
      </c>
    </row>
    <row r="34" customFormat="false" ht="19.5" hidden="false" customHeight="true" outlineLevel="0" collapsed="false">
      <c r="B34" s="5" t="s">
        <v>40</v>
      </c>
      <c r="C34" s="6"/>
    </row>
    <row r="35" customFormat="false" ht="18" hidden="false" customHeight="true" outlineLevel="0" collapsed="false">
      <c r="B35" s="7" t="s">
        <v>41</v>
      </c>
      <c r="C35" s="7"/>
    </row>
    <row r="36" customFormat="false" ht="18" hidden="false" customHeight="true" outlineLevel="0" collapsed="false">
      <c r="B36" s="7" t="s">
        <v>42</v>
      </c>
      <c r="C36" s="7"/>
    </row>
    <row r="37" customFormat="false" ht="18" hidden="false" customHeight="true" outlineLevel="0" collapsed="false">
      <c r="B37" s="7" t="s">
        <v>43</v>
      </c>
      <c r="C37" s="7"/>
    </row>
    <row r="38" customFormat="false" ht="18" hidden="false" customHeight="true" outlineLevel="0" collapsed="false">
      <c r="B38" s="7" t="s">
        <v>44</v>
      </c>
      <c r="C38" s="7"/>
    </row>
    <row r="39" customFormat="false" ht="18" hidden="false" customHeight="true" outlineLevel="0" collapsed="false">
      <c r="B39" s="7" t="s">
        <v>45</v>
      </c>
      <c r="C39" s="7"/>
    </row>
    <row r="41" customFormat="false" ht="19.5" hidden="false" customHeight="true" outlineLevel="0" collapsed="false">
      <c r="B41" s="5" t="s">
        <v>46</v>
      </c>
      <c r="C41" s="6"/>
    </row>
    <row r="42" customFormat="false" ht="18" hidden="false" customHeight="true" outlineLevel="0" collapsed="false">
      <c r="B42" s="14" t="s">
        <v>47</v>
      </c>
      <c r="C42" s="9" t="s">
        <v>48</v>
      </c>
    </row>
    <row r="43" customFormat="false" ht="18" hidden="false" customHeight="true" outlineLevel="0" collapsed="false">
      <c r="B43" s="14" t="s">
        <v>49</v>
      </c>
      <c r="C43" s="9" t="s">
        <v>50</v>
      </c>
    </row>
    <row r="44" customFormat="false" ht="18" hidden="false" customHeight="true" outlineLevel="0" collapsed="false">
      <c r="B44" s="14" t="s">
        <v>51</v>
      </c>
      <c r="C44" s="9" t="s">
        <v>52</v>
      </c>
    </row>
    <row r="45" customFormat="false" ht="18" hidden="false" customHeight="true" outlineLevel="0" collapsed="false">
      <c r="B45" s="14" t="s">
        <v>53</v>
      </c>
      <c r="C45" s="9" t="s">
        <v>54</v>
      </c>
    </row>
    <row r="46" customFormat="false" ht="18" hidden="false" customHeight="true" outlineLevel="0" collapsed="false">
      <c r="B46" s="14" t="s">
        <v>55</v>
      </c>
      <c r="C46" s="9" t="s">
        <v>56</v>
      </c>
    </row>
    <row r="48" customFormat="false" ht="30" hidden="false" customHeight="true" outlineLevel="0" collapsed="false">
      <c r="B48" s="15" t="s">
        <v>57</v>
      </c>
      <c r="C48" s="15"/>
    </row>
  </sheetData>
  <mergeCells count="7">
    <mergeCell ref="B8:C8"/>
    <mergeCell ref="B35:C35"/>
    <mergeCell ref="B36:C36"/>
    <mergeCell ref="B37:C37"/>
    <mergeCell ref="B38:C38"/>
    <mergeCell ref="B39:C39"/>
    <mergeCell ref="B48:C48"/>
  </mergeCells>
  <hyperlinks>
    <hyperlink ref="B42" location="'Break-Even Calculator'!A1" display="Break-Even Calculator"/>
    <hyperlink ref="B43" location="'Sensitivity'!A1" display="Sensitivity"/>
    <hyperlink ref="B44" location="'Worked Examples'!A1" display="Worked Examples"/>
    <hyperlink ref="B45" location="'Formula Guide'!A1" display="Formula Guide"/>
    <hyperlink ref="B46" location="'Checks'!A1" display="Checks"/>
  </hyperlinks>
  <printOptions headings="false" gridLines="false" gridLinesSet="true" horizontalCentered="true" verticalCentered="false"/>
  <pageMargins left="0.5" right="0.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563EB"/>
    <pageSetUpPr fitToPage="true"/>
  </sheetPr>
  <dimension ref="A1:J3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2"/>
    <col collapsed="false" customWidth="true" hidden="false" outlineLevel="0" max="3" min="3" style="0" width="16"/>
    <col collapsed="false" customWidth="true" hidden="false" outlineLevel="0" max="6" min="4" style="0" width="18"/>
    <col collapsed="false" customWidth="true" hidden="false" outlineLevel="0" max="7" min="7" style="0" width="3"/>
    <col collapsed="false" customWidth="true" hidden="false" outlineLevel="0" max="8" min="8" style="0" width="38"/>
    <col collapsed="false" customWidth="true" hidden="false" outlineLevel="0" max="9" min="9" style="0" width="20"/>
    <col collapsed="false" customWidth="true" hidden="false" outlineLevel="0" max="10" min="10" style="0" width="3"/>
  </cols>
  <sheetData>
    <row r="1" customFormat="false" ht="7.5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</row>
    <row r="2" customFormat="false" ht="30" hidden="false" customHeight="true" outlineLevel="0" collapsed="false">
      <c r="A2" s="1"/>
      <c r="B2" s="2" t="s">
        <v>47</v>
      </c>
      <c r="C2" s="1"/>
      <c r="D2" s="1"/>
      <c r="E2" s="1"/>
      <c r="F2" s="1"/>
      <c r="G2" s="1"/>
      <c r="H2" s="1"/>
      <c r="I2" s="1"/>
      <c r="J2" s="1"/>
    </row>
    <row r="3" customFormat="false" ht="19.5" hidden="false" customHeight="true" outlineLevel="0" collapsed="false">
      <c r="A3" s="1"/>
      <c r="B3" s="3" t="s">
        <v>58</v>
      </c>
      <c r="C3" s="1"/>
      <c r="D3" s="1"/>
      <c r="E3" s="1"/>
      <c r="F3" s="1"/>
      <c r="G3" s="1"/>
      <c r="H3" s="1"/>
      <c r="I3" s="1"/>
      <c r="J3" s="1"/>
    </row>
    <row r="4" customFormat="false" ht="7.5" hidden="false" customHeight="true" outlineLevel="0" collapsed="false">
      <c r="A4" s="1"/>
      <c r="B4" s="1"/>
      <c r="C4" s="1"/>
      <c r="D4" s="1"/>
      <c r="E4" s="1"/>
      <c r="F4" s="1"/>
      <c r="G4" s="1"/>
      <c r="H4" s="1"/>
      <c r="I4" s="1"/>
      <c r="J4" s="1"/>
    </row>
    <row r="5" customFormat="false" ht="3" hidden="false" customHeight="true" outlineLevel="0" collapsed="false">
      <c r="A5" s="4"/>
      <c r="B5" s="4"/>
      <c r="C5" s="4"/>
      <c r="D5" s="4"/>
      <c r="E5" s="4"/>
      <c r="F5" s="4"/>
      <c r="G5" s="4"/>
      <c r="H5" s="4"/>
      <c r="I5" s="4"/>
      <c r="J5" s="4"/>
    </row>
    <row r="7" customFormat="false" ht="19.5" hidden="false" customHeight="true" outlineLevel="0" collapsed="false">
      <c r="B7" s="5" t="s">
        <v>59</v>
      </c>
      <c r="C7" s="6"/>
      <c r="D7" s="6"/>
      <c r="E7" s="6"/>
      <c r="F7" s="6"/>
      <c r="H7" s="16"/>
      <c r="I7" s="17"/>
    </row>
    <row r="8" customFormat="false" ht="15" hidden="false" customHeight="true" outlineLevel="0" collapsed="false">
      <c r="B8" s="18" t="s">
        <v>14</v>
      </c>
      <c r="D8" s="19" t="n">
        <v>120000</v>
      </c>
      <c r="E8" s="20" t="s">
        <v>60</v>
      </c>
      <c r="F8" s="20"/>
      <c r="H8" s="21" t="s">
        <v>61</v>
      </c>
      <c r="I8" s="17"/>
    </row>
    <row r="9" customFormat="false" ht="15" hidden="false" customHeight="true" outlineLevel="0" collapsed="false">
      <c r="B9" s="18" t="s">
        <v>16</v>
      </c>
      <c r="D9" s="19" t="n">
        <v>50</v>
      </c>
      <c r="E9" s="20" t="s">
        <v>62</v>
      </c>
      <c r="F9" s="20"/>
      <c r="H9" s="16"/>
      <c r="I9" s="17"/>
    </row>
    <row r="10" customFormat="false" ht="15" hidden="false" customHeight="true" outlineLevel="0" collapsed="false">
      <c r="B10" s="18" t="s">
        <v>18</v>
      </c>
      <c r="D10" s="19" t="n">
        <v>30</v>
      </c>
      <c r="E10" s="20" t="s">
        <v>63</v>
      </c>
      <c r="F10" s="20"/>
      <c r="H10" s="22" t="s">
        <v>64</v>
      </c>
      <c r="I10" s="17"/>
    </row>
    <row r="11" customFormat="false" ht="15" hidden="false" customHeight="true" outlineLevel="0" collapsed="false">
      <c r="B11" s="18" t="s">
        <v>65</v>
      </c>
      <c r="D11" s="19" t="n">
        <v>40000</v>
      </c>
      <c r="E11" s="20" t="s">
        <v>66</v>
      </c>
      <c r="F11" s="20"/>
      <c r="H11" s="23" t="n">
        <f aca="false">IF(AND(ISNUMBER(Unit_Price),Unit_Price-N(Var_Cost)&gt;0),-INT(-N(Fixed_Costs)/(Unit_Price-N(Var_Cost))),"—")</f>
        <v>6000</v>
      </c>
      <c r="I11" s="23"/>
    </row>
    <row r="12" customFormat="false" ht="15" hidden="false" customHeight="false" outlineLevel="0" collapsed="false">
      <c r="H12" s="23"/>
      <c r="I12" s="23"/>
    </row>
    <row r="13" customFormat="false" ht="19.5" hidden="false" customHeight="true" outlineLevel="0" collapsed="false">
      <c r="B13" s="5" t="s">
        <v>67</v>
      </c>
      <c r="C13" s="6"/>
      <c r="D13" s="6"/>
      <c r="E13" s="6"/>
      <c r="F13" s="6"/>
      <c r="H13" s="16"/>
      <c r="I13" s="17"/>
    </row>
    <row r="14" customFormat="false" ht="18" hidden="false" customHeight="true" outlineLevel="0" collapsed="false">
      <c r="B14" s="24" t="s">
        <v>68</v>
      </c>
      <c r="C14" s="25" t="s">
        <v>69</v>
      </c>
      <c r="D14" s="25" t="s">
        <v>70</v>
      </c>
      <c r="E14" s="25" t="s">
        <v>71</v>
      </c>
      <c r="H14" s="26" t="s">
        <v>36</v>
      </c>
      <c r="I14" s="27" t="n">
        <f aca="false">IF(AND(ISNUMBER(Unit_Price),Unit_Price-N(Var_Cost)&gt;0),N(Fixed_Costs)/(Unit_Price-N(Var_Cost))*Unit_Price,"—")</f>
        <v>300000</v>
      </c>
    </row>
    <row r="15" customFormat="false" ht="15" hidden="false" customHeight="false" outlineLevel="0" collapsed="false">
      <c r="B15" s="28" t="n">
        <f aca="false">IF(ISNUMBER(BE_Units),ROUND(MAX(0,BE_Units)*0,0),"—")</f>
        <v>0</v>
      </c>
      <c r="C15" s="29" t="n">
        <f aca="false">IF(ISNUMBER(B15),B15*Unit_Price,"—")</f>
        <v>0</v>
      </c>
      <c r="D15" s="29" t="n">
        <f aca="false">IF(ISNUMBER(B15),N(Fixed_Costs)+B15*N(Var_Cost),"—")</f>
        <v>120000</v>
      </c>
      <c r="E15" s="29" t="n">
        <f aca="false">IF(ISNUMBER(B15),C15-D15,"—")</f>
        <v>-120000</v>
      </c>
      <c r="H15" s="26" t="s">
        <v>32</v>
      </c>
      <c r="I15" s="27" t="n">
        <f aca="false">IF(ISNUMBER(Unit_Price),(Unit_Price-N(Var_Cost)),"—")</f>
        <v>20</v>
      </c>
    </row>
    <row r="16" customFormat="false" ht="15" hidden="false" customHeight="false" outlineLevel="0" collapsed="false">
      <c r="B16" s="28" t="n">
        <f aca="false">IF(ISNUMBER(BE_Units),ROUND(MAX(0,BE_Units)*0.25,0),"—")</f>
        <v>1500</v>
      </c>
      <c r="C16" s="29" t="n">
        <f aca="false">IF(ISNUMBER(B16),B16*Unit_Price,"—")</f>
        <v>75000</v>
      </c>
      <c r="D16" s="29" t="n">
        <f aca="false">IF(ISNUMBER(B16),N(Fixed_Costs)+B16*N(Var_Cost),"—")</f>
        <v>165000</v>
      </c>
      <c r="E16" s="29" t="n">
        <f aca="false">IF(ISNUMBER(B16),C16-D16,"—")</f>
        <v>-90000</v>
      </c>
      <c r="H16" s="26" t="s">
        <v>72</v>
      </c>
      <c r="I16" s="30" t="n">
        <f aca="false">IF(AND(AND(ISNUMBER(Unit_Price),Unit_Price-N(Var_Cost)&gt;0),N(Unit_Price)&lt;&gt;0),(Unit_Price-N(Var_Cost))/Unit_Price,"—")</f>
        <v>0.4</v>
      </c>
    </row>
    <row r="17" customFormat="false" ht="15" hidden="false" customHeight="false" outlineLevel="0" collapsed="false">
      <c r="B17" s="28" t="n">
        <f aca="false">IF(ISNUMBER(BE_Units),ROUND(MAX(0,BE_Units)*0.5,0),"—")</f>
        <v>3000</v>
      </c>
      <c r="C17" s="29" t="n">
        <f aca="false">IF(ISNUMBER(B17),B17*Unit_Price,"—")</f>
        <v>150000</v>
      </c>
      <c r="D17" s="29" t="n">
        <f aca="false">IF(ISNUMBER(B17),N(Fixed_Costs)+B17*N(Var_Cost),"—")</f>
        <v>210000</v>
      </c>
      <c r="E17" s="29" t="n">
        <f aca="false">IF(ISNUMBER(B17),C17-D17,"—")</f>
        <v>-60000</v>
      </c>
      <c r="H17" s="26" t="s">
        <v>73</v>
      </c>
      <c r="I17" s="31" t="n">
        <f aca="false">IF(AND(ISNUMBER(Unit_Price),Unit_Price-N(Var_Cost)&gt;0),-INT(-(N(Fixed_Costs)+N(Target_Profit))/(Unit_Price-N(Var_Cost))),"—")</f>
        <v>8000</v>
      </c>
    </row>
    <row r="18" customFormat="false" ht="15" hidden="false" customHeight="false" outlineLevel="0" collapsed="false">
      <c r="B18" s="28" t="n">
        <f aca="false">IF(ISNUMBER(BE_Units),ROUND(MAX(0,BE_Units)*0.75,0),"—")</f>
        <v>4500</v>
      </c>
      <c r="C18" s="29" t="n">
        <f aca="false">IF(ISNUMBER(B18),B18*Unit_Price,"—")</f>
        <v>225000</v>
      </c>
      <c r="D18" s="29" t="n">
        <f aca="false">IF(ISNUMBER(B18),N(Fixed_Costs)+B18*N(Var_Cost),"—")</f>
        <v>255000</v>
      </c>
      <c r="E18" s="29" t="n">
        <f aca="false">IF(ISNUMBER(B18),C18-D18,"—")</f>
        <v>-30000</v>
      </c>
      <c r="H18" s="32" t="str">
        <f aca="false">IF(AND(ISNUMBER(Unit_Price),Unit_Price-N(Var_Cost)&gt;0),"Units are rounded up to whole units.","")</f>
        <v>Units are rounded up to whole units.</v>
      </c>
      <c r="I18" s="32"/>
    </row>
    <row r="19" customFormat="false" ht="15" hidden="false" customHeight="false" outlineLevel="0" collapsed="false">
      <c r="B19" s="33" t="n">
        <f aca="false">IF(ISNUMBER(BE_Units),ROUND(MAX(0,BE_Units)*1,0),"—")</f>
        <v>6000</v>
      </c>
      <c r="C19" s="29" t="n">
        <f aca="false">IF(ISNUMBER(B19),B19*Unit_Price,"—")</f>
        <v>300000</v>
      </c>
      <c r="D19" s="29" t="n">
        <f aca="false">IF(ISNUMBER(B19),N(Fixed_Costs)+B19*N(Var_Cost),"—")</f>
        <v>300000</v>
      </c>
      <c r="E19" s="34" t="n">
        <f aca="false">IF(ISNUMBER(B19),C19-D19,"—")</f>
        <v>0</v>
      </c>
      <c r="H19" s="16"/>
      <c r="I19" s="17"/>
    </row>
    <row r="20" customFormat="false" ht="15" hidden="false" customHeight="false" outlineLevel="0" collapsed="false">
      <c r="B20" s="28" t="n">
        <f aca="false">IF(ISNUMBER(BE_Units),ROUND(MAX(0,BE_Units)*1.25,0),"—")</f>
        <v>7500</v>
      </c>
      <c r="C20" s="29" t="n">
        <f aca="false">IF(ISNUMBER(B20),B20*Unit_Price,"—")</f>
        <v>375000</v>
      </c>
      <c r="D20" s="29" t="n">
        <f aca="false">IF(ISNUMBER(B20),N(Fixed_Costs)+B20*N(Var_Cost),"—")</f>
        <v>345000</v>
      </c>
      <c r="E20" s="29" t="n">
        <f aca="false">IF(ISNUMBER(B20),C20-D20,"—")</f>
        <v>30000</v>
      </c>
    </row>
    <row r="21" customFormat="false" ht="19.5" hidden="false" customHeight="true" outlineLevel="0" collapsed="false">
      <c r="B21" s="28" t="n">
        <f aca="false">IF(ISNUMBER(BE_Units),ROUND(MAX(0,BE_Units)*1.5,0),"—")</f>
        <v>9000</v>
      </c>
      <c r="C21" s="29" t="n">
        <f aca="false">IF(ISNUMBER(B21),B21*Unit_Price,"—")</f>
        <v>450000</v>
      </c>
      <c r="D21" s="29" t="n">
        <f aca="false">IF(ISNUMBER(B21),N(Fixed_Costs)+B21*N(Var_Cost),"—")</f>
        <v>390000</v>
      </c>
      <c r="E21" s="29" t="n">
        <f aca="false">IF(ISNUMBER(B21),C21-D21,"—")</f>
        <v>60000</v>
      </c>
      <c r="H21" s="5" t="s">
        <v>74</v>
      </c>
      <c r="I21" s="6"/>
    </row>
    <row r="22" customFormat="false" ht="15" hidden="false" customHeight="false" outlineLevel="0" collapsed="false">
      <c r="B22" s="28" t="n">
        <f aca="false">IF(ISNUMBER(BE_Units),ROUND(MAX(0,BE_Units)*2,0),"—")</f>
        <v>12000</v>
      </c>
      <c r="C22" s="29" t="n">
        <f aca="false">IF(ISNUMBER(B22),B22*Unit_Price,"—")</f>
        <v>600000</v>
      </c>
      <c r="D22" s="29" t="n">
        <f aca="false">IF(ISNUMBER(B22),N(Fixed_Costs)+B22*N(Var_Cost),"—")</f>
        <v>480000</v>
      </c>
      <c r="E22" s="29" t="n">
        <f aca="false">IF(ISNUMBER(B22),C22-D22,"—")</f>
        <v>120000</v>
      </c>
      <c r="H22" s="35" t="str">
        <f aca="false">IF(AND(ISNUMBER(Unit_Price),Unit_Price-N(Var_Cost)&gt;0),"Every unit sold contributes "&amp;TEXT(Contribution,"#,##0.00")&amp;" towards fixed costs. Until "&amp;TEXT(BE_Units,"#,##0")&amp;" units are sold the business loses money; after that, each unit adds "&amp;TEXT(Contribution,"#,##0.00")&amp;" of profit.",IF(ISNUMBER(Contribution),"Your selling price does not cover the variable cost of each unit, so there is no break-even point. Every sale increases the loss.","Enter a price above the variable cost to see a result."))</f>
        <v>Every unit sold contributes 20.00 towards fixed costs. Until 6,000 units are sold the business loses money; after that, each unit adds 20.00 of profit.</v>
      </c>
      <c r="I22" s="35"/>
    </row>
    <row r="23" customFormat="false" ht="25.5" hidden="false" customHeight="true" outlineLevel="0" collapsed="false">
      <c r="B23" s="20" t="s">
        <v>75</v>
      </c>
      <c r="C23" s="20"/>
      <c r="D23" s="20"/>
      <c r="E23" s="20"/>
      <c r="F23" s="20"/>
      <c r="H23" s="35"/>
      <c r="I23" s="35"/>
    </row>
    <row r="24" customFormat="false" ht="15" hidden="false" customHeight="false" outlineLevel="0" collapsed="false">
      <c r="H24" s="35"/>
      <c r="I24" s="35"/>
    </row>
    <row r="25" customFormat="false" ht="19.5" hidden="false" customHeight="true" outlineLevel="0" collapsed="false">
      <c r="B25" s="5" t="s">
        <v>76</v>
      </c>
      <c r="C25" s="6"/>
      <c r="D25" s="6"/>
      <c r="E25" s="6"/>
      <c r="F25" s="6"/>
      <c r="H25" s="35"/>
      <c r="I25" s="35"/>
    </row>
    <row r="26" customFormat="false" ht="15" hidden="false" customHeight="true" outlineLevel="0" collapsed="false">
      <c r="B26" s="18" t="s">
        <v>77</v>
      </c>
      <c r="D26" s="36" t="n">
        <v>8000</v>
      </c>
      <c r="E26" s="20" t="s">
        <v>78</v>
      </c>
      <c r="F26" s="20"/>
      <c r="H26" s="35"/>
      <c r="I26" s="35"/>
    </row>
    <row r="27" customFormat="false" ht="15" hidden="false" customHeight="false" outlineLevel="0" collapsed="false">
      <c r="B27" s="37" t="s">
        <v>79</v>
      </c>
      <c r="D27" s="38" t="n">
        <f aca="false">IF(AND(AND(ISNUMBER(Unit_Price),Unit_Price-N(Var_Cost)&gt;0),ISNUMBER(Expected_Units),N(Expected_Units)&gt;0),Expected_Units*(Unit_Price-N(Var_Cost))-N(Fixed_Costs),"—")</f>
        <v>40000</v>
      </c>
      <c r="H27" s="35"/>
      <c r="I27" s="35"/>
    </row>
    <row r="28" customFormat="false" ht="15" hidden="false" customHeight="false" outlineLevel="0" collapsed="false">
      <c r="B28" s="37" t="s">
        <v>80</v>
      </c>
      <c r="D28" s="39" t="n">
        <f aca="false">IF(AND(AND(ISNUMBER(Unit_Price),Unit_Price-N(Var_Cost)&gt;0),ISNUMBER(Expected_Units),N(Expected_Units)&gt;0),Expected_Units-BE_Exact,"—")</f>
        <v>2000</v>
      </c>
    </row>
    <row r="29" customFormat="false" ht="19.5" hidden="false" customHeight="true" outlineLevel="0" collapsed="false">
      <c r="B29" s="37" t="s">
        <v>81</v>
      </c>
      <c r="D29" s="40" t="n">
        <f aca="false">IF(AND(AND(ISNUMBER(Unit_Price),Unit_Price-N(Var_Cost)&gt;0),ISNUMBER(Expected_Units),N(Expected_Units)&gt;0),(Expected_Units-BE_Exact)/Expected_Units,"—")</f>
        <v>0.25</v>
      </c>
      <c r="H29" s="5" t="s">
        <v>82</v>
      </c>
      <c r="I29" s="6"/>
    </row>
    <row r="30" customFormat="false" ht="15" hidden="false" customHeight="false" outlineLevel="0" collapsed="false">
      <c r="B30" s="41" t="s">
        <v>83</v>
      </c>
      <c r="C30" s="29" t="n">
        <f aca="false">IF(AND(ISNUMBER(Unit_Price),Unit_Price-N(Var_Cost)&gt;0),N(Fixed_Costs)/(Unit_Price-N(Var_Cost)),"—")</f>
        <v>6000</v>
      </c>
      <c r="H30" s="42" t="str">
        <f aca="false">IF(NOT(ISNUMBER(Unit_Price)),"Check — enter a selling price",IF(Unit_Price-N(Var_Cost)&lt;=0,"Check — price must be above the variable cost","OK — price covers variable cost"))</f>
        <v>OK — price covers variable cost</v>
      </c>
      <c r="I30" s="42"/>
    </row>
    <row r="31" customFormat="false" ht="25.5" hidden="false" customHeight="true" outlineLevel="0" collapsed="false">
      <c r="B31" s="20" t="s">
        <v>84</v>
      </c>
      <c r="C31" s="20"/>
      <c r="D31" s="20"/>
      <c r="E31" s="20"/>
      <c r="F31" s="20"/>
      <c r="H31" s="42" t="str">
        <f aca="false">IF(ISBLANK(Fixed_Costs),"Check — fixed costs blank, treated as zero",IF(N(Fixed_Costs)&lt;0,"Check — negative fixed costs are unusual","OK — fixed costs entered"))</f>
        <v>OK — fixed costs entered</v>
      </c>
      <c r="I31" s="42"/>
    </row>
    <row r="32" customFormat="false" ht="15" hidden="false" customHeight="false" outlineLevel="0" collapsed="false">
      <c r="H32" s="42" t="str">
        <f aca="false">IF(ISBLANK(Var_Cost),"OK — variable cost blank, treated as zero",IF(N(Var_Cost)&lt;0,"Check — negative variable cost is unusual","OK — variable cost entered"))</f>
        <v>OK — variable cost entered</v>
      </c>
      <c r="I32" s="42"/>
    </row>
    <row r="33" customFormat="false" ht="15" hidden="false" customHeight="false" outlineLevel="0" collapsed="false">
      <c r="H33" s="42" t="str">
        <f aca="false">IF(ISBLANK(Target_Profit),"OK — no target profit entered","OK — target profit entered")</f>
        <v>OK — target profit entered</v>
      </c>
      <c r="I33" s="42"/>
    </row>
    <row r="35" customFormat="false" ht="15" hidden="false" customHeight="true" outlineLevel="0" collapsed="false">
      <c r="H35" s="20" t="s">
        <v>85</v>
      </c>
      <c r="I35" s="20"/>
    </row>
    <row r="36" customFormat="false" ht="15" hidden="false" customHeight="false" outlineLevel="0" collapsed="false">
      <c r="H36" s="20"/>
      <c r="I36" s="20"/>
    </row>
  </sheetData>
  <mergeCells count="15">
    <mergeCell ref="E8:F8"/>
    <mergeCell ref="E9:F9"/>
    <mergeCell ref="E10:F10"/>
    <mergeCell ref="E11:F11"/>
    <mergeCell ref="H11:I12"/>
    <mergeCell ref="H18:I18"/>
    <mergeCell ref="H22:I27"/>
    <mergeCell ref="B23:F23"/>
    <mergeCell ref="E26:F26"/>
    <mergeCell ref="H30:I30"/>
    <mergeCell ref="B31:F31"/>
    <mergeCell ref="H31:I31"/>
    <mergeCell ref="H32:I32"/>
    <mergeCell ref="H33:I33"/>
    <mergeCell ref="H35:I36"/>
  </mergeCells>
  <conditionalFormatting sqref="E15">
    <cfRule type="expression" priority="2" aboveAverage="0" equalAverage="0" bottom="0" percent="0" rank="0" text="" dxfId="0">
      <formula>AND(ISNUMBER($E$15),$E$15&lt;0)</formula>
    </cfRule>
  </conditionalFormatting>
  <conditionalFormatting sqref="E16">
    <cfRule type="expression" priority="3" aboveAverage="0" equalAverage="0" bottom="0" percent="0" rank="0" text="" dxfId="0">
      <formula>AND(ISNUMBER($E$16),$E$16&lt;0)</formula>
    </cfRule>
  </conditionalFormatting>
  <conditionalFormatting sqref="E17">
    <cfRule type="expression" priority="4" aboveAverage="0" equalAverage="0" bottom="0" percent="0" rank="0" text="" dxfId="0">
      <formula>AND(ISNUMBER($E$17),$E$17&lt;0)</formula>
    </cfRule>
  </conditionalFormatting>
  <conditionalFormatting sqref="E18">
    <cfRule type="expression" priority="5" aboveAverage="0" equalAverage="0" bottom="0" percent="0" rank="0" text="" dxfId="0">
      <formula>AND(ISNUMBER($E$18),$E$18&lt;0)</formula>
    </cfRule>
  </conditionalFormatting>
  <conditionalFormatting sqref="E19">
    <cfRule type="expression" priority="6" aboveAverage="0" equalAverage="0" bottom="0" percent="0" rank="0" text="" dxfId="0">
      <formula>AND(ISNUMBER($E$19),$E$19&lt;0)</formula>
    </cfRule>
  </conditionalFormatting>
  <conditionalFormatting sqref="E20">
    <cfRule type="expression" priority="7" aboveAverage="0" equalAverage="0" bottom="0" percent="0" rank="0" text="" dxfId="0">
      <formula>AND(ISNUMBER($E$20),$E$20&lt;0)</formula>
    </cfRule>
  </conditionalFormatting>
  <conditionalFormatting sqref="E21">
    <cfRule type="expression" priority="8" aboveAverage="0" equalAverage="0" bottom="0" percent="0" rank="0" text="" dxfId="0">
      <formula>AND(ISNUMBER($E$21),$E$21&lt;0)</formula>
    </cfRule>
  </conditionalFormatting>
  <conditionalFormatting sqref="E22">
    <cfRule type="expression" priority="9" aboveAverage="0" equalAverage="0" bottom="0" percent="0" rank="0" text="" dxfId="0">
      <formula>AND(ISNUMBER($E$22),$E$22&lt;0)</formula>
    </cfRule>
  </conditionalFormatting>
  <conditionalFormatting sqref="D27">
    <cfRule type="expression" priority="10" aboveAverage="0" equalAverage="0" bottom="0" percent="0" rank="0" text="" dxfId="1">
      <formula>AND(ISNUMBER($D$27),$D$27&lt;0)</formula>
    </cfRule>
  </conditionalFormatting>
  <conditionalFormatting sqref="D28">
    <cfRule type="expression" priority="11" aboveAverage="0" equalAverage="0" bottom="0" percent="0" rank="0" text="" dxfId="1">
      <formula>AND(ISNUMBER($D$28),$D$28&lt;0)</formula>
    </cfRule>
  </conditionalFormatting>
  <conditionalFormatting sqref="D29">
    <cfRule type="expression" priority="12" aboveAverage="0" equalAverage="0" bottom="0" percent="0" rank="0" text="" dxfId="1">
      <formula>AND(ISNUMBER($D$29),$D$29&lt;0)</formula>
    </cfRule>
  </conditionalFormatting>
  <conditionalFormatting sqref="H11">
    <cfRule type="expression" priority="13" aboveAverage="0" equalAverage="0" bottom="0" percent="0" rank="0" text="" dxfId="2">
      <formula>AND(ISNUMBER($H$11),$H$11&lt;0)</formula>
    </cfRule>
  </conditionalFormatting>
  <conditionalFormatting sqref="I14">
    <cfRule type="expression" priority="14" aboveAverage="0" equalAverage="0" bottom="0" percent="0" rank="0" text="" dxfId="3">
      <formula>AND(ISNUMBER($I$14),$I$14&lt;0)</formula>
    </cfRule>
  </conditionalFormatting>
  <conditionalFormatting sqref="I15">
    <cfRule type="expression" priority="15" aboveAverage="0" equalAverage="0" bottom="0" percent="0" rank="0" text="" dxfId="3">
      <formula>AND(ISNUMBER($I$15),$I$15&lt;0)</formula>
    </cfRule>
  </conditionalFormatting>
  <conditionalFormatting sqref="I16">
    <cfRule type="expression" priority="16" aboveAverage="0" equalAverage="0" bottom="0" percent="0" rank="0" text="" dxfId="3">
      <formula>AND(ISNUMBER($I$16),$I$16&lt;0)</formula>
    </cfRule>
  </conditionalFormatting>
  <conditionalFormatting sqref="I17">
    <cfRule type="expression" priority="17" aboveAverage="0" equalAverage="0" bottom="0" percent="0" rank="0" text="" dxfId="3">
      <formula>AND(ISNUMBER($I$17),$I$17&lt;0)</formula>
    </cfRule>
  </conditionalFormatting>
  <conditionalFormatting sqref="H30">
    <cfRule type="expression" priority="18" aboveAverage="0" equalAverage="0" bottom="0" percent="0" rank="0" text="" dxfId="4">
      <formula>LEFT(H30,5)="Check"</formula>
    </cfRule>
    <cfRule type="expression" priority="19" aboveAverage="0" equalAverage="0" bottom="0" percent="0" rank="0" text="" dxfId="5">
      <formula>LEFT(H30,2)="OK"</formula>
    </cfRule>
  </conditionalFormatting>
  <conditionalFormatting sqref="H31">
    <cfRule type="expression" priority="20" aboveAverage="0" equalAverage="0" bottom="0" percent="0" rank="0" text="" dxfId="4">
      <formula>LEFT(H31,5)="Check"</formula>
    </cfRule>
    <cfRule type="expression" priority="21" aboveAverage="0" equalAverage="0" bottom="0" percent="0" rank="0" text="" dxfId="5">
      <formula>LEFT(H31,2)="OK"</formula>
    </cfRule>
  </conditionalFormatting>
  <conditionalFormatting sqref="H32">
    <cfRule type="expression" priority="22" aboveAverage="0" equalAverage="0" bottom="0" percent="0" rank="0" text="" dxfId="4">
      <formula>LEFT(H32,5)="Check"</formula>
    </cfRule>
    <cfRule type="expression" priority="23" aboveAverage="0" equalAverage="0" bottom="0" percent="0" rank="0" text="" dxfId="5">
      <formula>LEFT(H32,2)="OK"</formula>
    </cfRule>
  </conditionalFormatting>
  <conditionalFormatting sqref="H33">
    <cfRule type="expression" priority="24" aboveAverage="0" equalAverage="0" bottom="0" percent="0" rank="0" text="" dxfId="4">
      <formula>LEFT(H33,5)="Check"</formula>
    </cfRule>
    <cfRule type="expression" priority="25" aboveAverage="0" equalAverage="0" bottom="0" percent="0" rank="0" text="" dxfId="5">
      <formula>LEFT(H33,2)="OK"</formula>
    </cfRule>
  </conditionalFormatting>
  <dataValidations count="2">
    <dataValidation allowBlank="true" error="Enter a number." errorStyle="stop" errorTitle="Value" operator="between" showDropDown="false" showErrorMessage="true" showInputMessage="false" sqref="D8:D11" type="decimal">
      <formula1>-1000000000000000</formula1>
      <formula2>0</formula2>
    </dataValidation>
    <dataValidation allowBlank="true" error="Enter a number." errorStyle="stop" errorTitle="Expected sales" operator="between" showDropDown="false" showErrorMessage="true" showInputMessage="false" sqref="D26" type="decimal">
      <formula1>-1000000000000000</formula1>
      <formula2>0</formula2>
    </dataValidation>
  </dataValidations>
  <printOptions headings="false" gridLines="false" gridLinesSet="true" horizontalCentered="true" verticalCentered="false"/>
  <pageMargins left="0.5" right="0.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4B8A6"/>
    <pageSetUpPr fitToPage="true"/>
  </sheetPr>
  <dimension ref="A1:H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4"/>
    <col collapsed="false" customWidth="true" hidden="false" outlineLevel="0" max="7" min="3" style="0" width="14"/>
    <col collapsed="false" customWidth="true" hidden="false" outlineLevel="0" max="8" min="8" style="0" width="3"/>
  </cols>
  <sheetData>
    <row r="1" customFormat="false" ht="7.5" hidden="false" customHeight="true" outlineLevel="0" collapsed="false">
      <c r="A1" s="1"/>
      <c r="B1" s="1"/>
      <c r="C1" s="1"/>
      <c r="D1" s="1"/>
      <c r="E1" s="1"/>
      <c r="F1" s="1"/>
      <c r="G1" s="1"/>
      <c r="H1" s="1"/>
    </row>
    <row r="2" customFormat="false" ht="30" hidden="false" customHeight="true" outlineLevel="0" collapsed="false">
      <c r="A2" s="1"/>
      <c r="B2" s="2" t="s">
        <v>49</v>
      </c>
      <c r="C2" s="1"/>
      <c r="D2" s="1"/>
      <c r="E2" s="1"/>
      <c r="F2" s="1"/>
      <c r="G2" s="1"/>
      <c r="H2" s="1"/>
    </row>
    <row r="3" customFormat="false" ht="19.5" hidden="false" customHeight="true" outlineLevel="0" collapsed="false">
      <c r="A3" s="1"/>
      <c r="B3" s="3" t="s">
        <v>86</v>
      </c>
      <c r="C3" s="1"/>
      <c r="D3" s="1"/>
      <c r="E3" s="1"/>
      <c r="F3" s="1"/>
      <c r="G3" s="1"/>
      <c r="H3" s="1"/>
    </row>
    <row r="4" customFormat="false" ht="7.5" hidden="false" customHeight="true" outlineLevel="0" collapsed="false">
      <c r="A4" s="1"/>
      <c r="B4" s="1"/>
      <c r="C4" s="1"/>
      <c r="D4" s="1"/>
      <c r="E4" s="1"/>
      <c r="F4" s="1"/>
      <c r="G4" s="1"/>
      <c r="H4" s="1"/>
    </row>
    <row r="5" customFormat="false" ht="3" hidden="false" customHeight="true" outlineLevel="0" collapsed="false">
      <c r="A5" s="4"/>
      <c r="B5" s="4"/>
      <c r="C5" s="4"/>
      <c r="D5" s="4"/>
      <c r="E5" s="4"/>
      <c r="F5" s="4"/>
      <c r="G5" s="4"/>
      <c r="H5" s="4"/>
    </row>
    <row r="7" customFormat="false" ht="19.5" hidden="false" customHeight="true" outlineLevel="0" collapsed="false">
      <c r="B7" s="5" t="s">
        <v>87</v>
      </c>
      <c r="C7" s="6"/>
      <c r="D7" s="6"/>
      <c r="E7" s="6"/>
      <c r="F7" s="6"/>
      <c r="G7" s="6"/>
    </row>
    <row r="8" customFormat="false" ht="15" hidden="false" customHeight="false" outlineLevel="0" collapsed="false">
      <c r="B8" s="43" t="s">
        <v>88</v>
      </c>
      <c r="C8" s="44" t="n">
        <v>-0.1</v>
      </c>
      <c r="D8" s="44" t="n">
        <v>-0.05</v>
      </c>
      <c r="E8" s="44" t="n">
        <v>0</v>
      </c>
      <c r="F8" s="44" t="n">
        <v>0.05</v>
      </c>
      <c r="G8" s="44" t="n">
        <v>0.1</v>
      </c>
    </row>
    <row r="9" customFormat="false" ht="15" hidden="false" customHeight="false" outlineLevel="0" collapsed="false">
      <c r="B9" s="45" t="n">
        <v>-0.2</v>
      </c>
      <c r="C9" s="46" t="n">
        <f aca="false">IF(AND(ISNUMBER(Unit_Price),(Unit_Price*(1+$B9)-N(Var_Cost)*(1+C$8))&gt;0),-INT(-N(Fixed_Costs)/(Unit_Price*(1+$B9)-N(Var_Cost)*(1+C$8))),"—")</f>
        <v>9231</v>
      </c>
      <c r="D9" s="46" t="n">
        <f aca="false">IF(AND(ISNUMBER(Unit_Price),(Unit_Price*(1+$B9)-N(Var_Cost)*(1+D$8))&gt;0),-INT(-N(Fixed_Costs)/(Unit_Price*(1+$B9)-N(Var_Cost)*(1+D$8))),"—")</f>
        <v>10435</v>
      </c>
      <c r="E9" s="46" t="n">
        <f aca="false">IF(AND(ISNUMBER(Unit_Price),(Unit_Price*(1+$B9)-N(Var_Cost)*(1+E$8))&gt;0),-INT(-N(Fixed_Costs)/(Unit_Price*(1+$B9)-N(Var_Cost)*(1+E$8))),"—")</f>
        <v>12000</v>
      </c>
      <c r="F9" s="46" t="n">
        <f aca="false">IF(AND(ISNUMBER(Unit_Price),(Unit_Price*(1+$B9)-N(Var_Cost)*(1+F$8))&gt;0),-INT(-N(Fixed_Costs)/(Unit_Price*(1+$B9)-N(Var_Cost)*(1+F$8))),"—")</f>
        <v>14118</v>
      </c>
      <c r="G9" s="46" t="n">
        <f aca="false">IF(AND(ISNUMBER(Unit_Price),(Unit_Price*(1+$B9)-N(Var_Cost)*(1+G$8))&gt;0),-INT(-N(Fixed_Costs)/(Unit_Price*(1+$B9)-N(Var_Cost)*(1+G$8))),"—")</f>
        <v>17143</v>
      </c>
    </row>
    <row r="10" customFormat="false" ht="15" hidden="false" customHeight="false" outlineLevel="0" collapsed="false">
      <c r="B10" s="45" t="n">
        <v>-0.15</v>
      </c>
      <c r="C10" s="46" t="n">
        <f aca="false">IF(AND(ISNUMBER(Unit_Price),(Unit_Price*(1+$B10)-N(Var_Cost)*(1+C$8))&gt;0),-INT(-N(Fixed_Costs)/(Unit_Price*(1+$B10)-N(Var_Cost)*(1+C$8))),"—")</f>
        <v>7742</v>
      </c>
      <c r="D10" s="46" t="n">
        <f aca="false">IF(AND(ISNUMBER(Unit_Price),(Unit_Price*(1+$B10)-N(Var_Cost)*(1+D$8))&gt;0),-INT(-N(Fixed_Costs)/(Unit_Price*(1+$B10)-N(Var_Cost)*(1+D$8))),"—")</f>
        <v>8572</v>
      </c>
      <c r="E10" s="46" t="n">
        <f aca="false">IF(AND(ISNUMBER(Unit_Price),(Unit_Price*(1+$B10)-N(Var_Cost)*(1+E$8))&gt;0),-INT(-N(Fixed_Costs)/(Unit_Price*(1+$B10)-N(Var_Cost)*(1+E$8))),"—")</f>
        <v>9600</v>
      </c>
      <c r="F10" s="46" t="n">
        <f aca="false">IF(AND(ISNUMBER(Unit_Price),(Unit_Price*(1+$B10)-N(Var_Cost)*(1+F$8))&gt;0),-INT(-N(Fixed_Costs)/(Unit_Price*(1+$B10)-N(Var_Cost)*(1+F$8))),"—")</f>
        <v>10910</v>
      </c>
      <c r="G10" s="46" t="n">
        <f aca="false">IF(AND(ISNUMBER(Unit_Price),(Unit_Price*(1+$B10)-N(Var_Cost)*(1+G$8))&gt;0),-INT(-N(Fixed_Costs)/(Unit_Price*(1+$B10)-N(Var_Cost)*(1+G$8))),"—")</f>
        <v>12632</v>
      </c>
    </row>
    <row r="11" customFormat="false" ht="15" hidden="false" customHeight="false" outlineLevel="0" collapsed="false">
      <c r="B11" s="45" t="n">
        <v>-0.1</v>
      </c>
      <c r="C11" s="46" t="n">
        <f aca="false">IF(AND(ISNUMBER(Unit_Price),(Unit_Price*(1+$B11)-N(Var_Cost)*(1+C$8))&gt;0),-INT(-N(Fixed_Costs)/(Unit_Price*(1+$B11)-N(Var_Cost)*(1+C$8))),"—")</f>
        <v>6667</v>
      </c>
      <c r="D11" s="46" t="n">
        <f aca="false">IF(AND(ISNUMBER(Unit_Price),(Unit_Price*(1+$B11)-N(Var_Cost)*(1+D$8))&gt;0),-INT(-N(Fixed_Costs)/(Unit_Price*(1+$B11)-N(Var_Cost)*(1+D$8))),"—")</f>
        <v>7273</v>
      </c>
      <c r="E11" s="46" t="n">
        <f aca="false">IF(AND(ISNUMBER(Unit_Price),(Unit_Price*(1+$B11)-N(Var_Cost)*(1+E$8))&gt;0),-INT(-N(Fixed_Costs)/(Unit_Price*(1+$B11)-N(Var_Cost)*(1+E$8))),"—")</f>
        <v>8000</v>
      </c>
      <c r="F11" s="46" t="n">
        <f aca="false">IF(AND(ISNUMBER(Unit_Price),(Unit_Price*(1+$B11)-N(Var_Cost)*(1+F$8))&gt;0),-INT(-N(Fixed_Costs)/(Unit_Price*(1+$B11)-N(Var_Cost)*(1+F$8))),"—")</f>
        <v>8889</v>
      </c>
      <c r="G11" s="46" t="n">
        <f aca="false">IF(AND(ISNUMBER(Unit_Price),(Unit_Price*(1+$B11)-N(Var_Cost)*(1+G$8))&gt;0),-INT(-N(Fixed_Costs)/(Unit_Price*(1+$B11)-N(Var_Cost)*(1+G$8))),"—")</f>
        <v>10000</v>
      </c>
    </row>
    <row r="12" customFormat="false" ht="15" hidden="false" customHeight="false" outlineLevel="0" collapsed="false">
      <c r="B12" s="45" t="n">
        <v>-0.05</v>
      </c>
      <c r="C12" s="46" t="n">
        <f aca="false">IF(AND(ISNUMBER(Unit_Price),(Unit_Price*(1+$B12)-N(Var_Cost)*(1+C$8))&gt;0),-INT(-N(Fixed_Costs)/(Unit_Price*(1+$B12)-N(Var_Cost)*(1+C$8))),"—")</f>
        <v>5854</v>
      </c>
      <c r="D12" s="46" t="n">
        <f aca="false">IF(AND(ISNUMBER(Unit_Price),(Unit_Price*(1+$B12)-N(Var_Cost)*(1+D$8))&gt;0),-INT(-N(Fixed_Costs)/(Unit_Price*(1+$B12)-N(Var_Cost)*(1+D$8))),"—")</f>
        <v>6316</v>
      </c>
      <c r="E12" s="46" t="n">
        <f aca="false">IF(AND(ISNUMBER(Unit_Price),(Unit_Price*(1+$B12)-N(Var_Cost)*(1+E$8))&gt;0),-INT(-N(Fixed_Costs)/(Unit_Price*(1+$B12)-N(Var_Cost)*(1+E$8))),"—")</f>
        <v>6858</v>
      </c>
      <c r="F12" s="46" t="n">
        <f aca="false">IF(AND(ISNUMBER(Unit_Price),(Unit_Price*(1+$B12)-N(Var_Cost)*(1+F$8))&gt;0),-INT(-N(Fixed_Costs)/(Unit_Price*(1+$B12)-N(Var_Cost)*(1+F$8))),"—")</f>
        <v>7500</v>
      </c>
      <c r="G12" s="46" t="n">
        <f aca="false">IF(AND(ISNUMBER(Unit_Price),(Unit_Price*(1+$B12)-N(Var_Cost)*(1+G$8))&gt;0),-INT(-N(Fixed_Costs)/(Unit_Price*(1+$B12)-N(Var_Cost)*(1+G$8))),"—")</f>
        <v>8276</v>
      </c>
    </row>
    <row r="13" customFormat="false" ht="15" hidden="false" customHeight="false" outlineLevel="0" collapsed="false">
      <c r="B13" s="45" t="n">
        <v>0</v>
      </c>
      <c r="C13" s="46" t="n">
        <f aca="false">IF(AND(ISNUMBER(Unit_Price),(Unit_Price*(1+$B13)-N(Var_Cost)*(1+C$8))&gt;0),-INT(-N(Fixed_Costs)/(Unit_Price*(1+$B13)-N(Var_Cost)*(1+C$8))),"—")</f>
        <v>5218</v>
      </c>
      <c r="D13" s="46" t="n">
        <f aca="false">IF(AND(ISNUMBER(Unit_Price),(Unit_Price*(1+$B13)-N(Var_Cost)*(1+D$8))&gt;0),-INT(-N(Fixed_Costs)/(Unit_Price*(1+$B13)-N(Var_Cost)*(1+D$8))),"—")</f>
        <v>5582</v>
      </c>
      <c r="E13" s="46" t="n">
        <f aca="false">IF(AND(ISNUMBER(Unit_Price),(Unit_Price*(1+$B13)-N(Var_Cost)*(1+E$8))&gt;0),-INT(-N(Fixed_Costs)/(Unit_Price*(1+$B13)-N(Var_Cost)*(1+E$8))),"—")</f>
        <v>6000</v>
      </c>
      <c r="F13" s="46" t="n">
        <f aca="false">IF(AND(ISNUMBER(Unit_Price),(Unit_Price*(1+$B13)-N(Var_Cost)*(1+F$8))&gt;0),-INT(-N(Fixed_Costs)/(Unit_Price*(1+$B13)-N(Var_Cost)*(1+F$8))),"—")</f>
        <v>6487</v>
      </c>
      <c r="G13" s="46" t="n">
        <f aca="false">IF(AND(ISNUMBER(Unit_Price),(Unit_Price*(1+$B13)-N(Var_Cost)*(1+G$8))&gt;0),-INT(-N(Fixed_Costs)/(Unit_Price*(1+$B13)-N(Var_Cost)*(1+G$8))),"—")</f>
        <v>7059</v>
      </c>
    </row>
    <row r="14" customFormat="false" ht="15" hidden="false" customHeight="false" outlineLevel="0" collapsed="false">
      <c r="B14" s="45" t="n">
        <v>0.05</v>
      </c>
      <c r="C14" s="46" t="n">
        <f aca="false">IF(AND(ISNUMBER(Unit_Price),(Unit_Price*(1+$B14)-N(Var_Cost)*(1+C$8))&gt;0),-INT(-N(Fixed_Costs)/(Unit_Price*(1+$B14)-N(Var_Cost)*(1+C$8))),"—")</f>
        <v>4706</v>
      </c>
      <c r="D14" s="46" t="n">
        <f aca="false">IF(AND(ISNUMBER(Unit_Price),(Unit_Price*(1+$B14)-N(Var_Cost)*(1+D$8))&gt;0),-INT(-N(Fixed_Costs)/(Unit_Price*(1+$B14)-N(Var_Cost)*(1+D$8))),"—")</f>
        <v>5000</v>
      </c>
      <c r="E14" s="46" t="n">
        <f aca="false">IF(AND(ISNUMBER(Unit_Price),(Unit_Price*(1+$B14)-N(Var_Cost)*(1+E$8))&gt;0),-INT(-N(Fixed_Costs)/(Unit_Price*(1+$B14)-N(Var_Cost)*(1+E$8))),"—")</f>
        <v>5334</v>
      </c>
      <c r="F14" s="46" t="n">
        <f aca="false">IF(AND(ISNUMBER(Unit_Price),(Unit_Price*(1+$B14)-N(Var_Cost)*(1+F$8))&gt;0),-INT(-N(Fixed_Costs)/(Unit_Price*(1+$B14)-N(Var_Cost)*(1+F$8))),"—")</f>
        <v>5715</v>
      </c>
      <c r="G14" s="46" t="n">
        <f aca="false">IF(AND(ISNUMBER(Unit_Price),(Unit_Price*(1+$B14)-N(Var_Cost)*(1+G$8))&gt;0),-INT(-N(Fixed_Costs)/(Unit_Price*(1+$B14)-N(Var_Cost)*(1+G$8))),"—")</f>
        <v>6154</v>
      </c>
    </row>
    <row r="15" customFormat="false" ht="15" hidden="false" customHeight="false" outlineLevel="0" collapsed="false">
      <c r="B15" s="45" t="n">
        <v>0.1</v>
      </c>
      <c r="C15" s="46" t="n">
        <f aca="false">IF(AND(ISNUMBER(Unit_Price),(Unit_Price*(1+$B15)-N(Var_Cost)*(1+C$8))&gt;0),-INT(-N(Fixed_Costs)/(Unit_Price*(1+$B15)-N(Var_Cost)*(1+C$8))),"—")</f>
        <v>4286</v>
      </c>
      <c r="D15" s="46" t="n">
        <f aca="false">IF(AND(ISNUMBER(Unit_Price),(Unit_Price*(1+$B15)-N(Var_Cost)*(1+D$8))&gt;0),-INT(-N(Fixed_Costs)/(Unit_Price*(1+$B15)-N(Var_Cost)*(1+D$8))),"—")</f>
        <v>4529</v>
      </c>
      <c r="E15" s="46" t="n">
        <f aca="false">IF(AND(ISNUMBER(Unit_Price),(Unit_Price*(1+$B15)-N(Var_Cost)*(1+E$8))&gt;0),-INT(-N(Fixed_Costs)/(Unit_Price*(1+$B15)-N(Var_Cost)*(1+E$8))),"—")</f>
        <v>4800</v>
      </c>
      <c r="F15" s="46" t="n">
        <f aca="false">IF(AND(ISNUMBER(Unit_Price),(Unit_Price*(1+$B15)-N(Var_Cost)*(1+F$8))&gt;0),-INT(-N(Fixed_Costs)/(Unit_Price*(1+$B15)-N(Var_Cost)*(1+F$8))),"—")</f>
        <v>5107</v>
      </c>
      <c r="G15" s="46" t="n">
        <f aca="false">IF(AND(ISNUMBER(Unit_Price),(Unit_Price*(1+$B15)-N(Var_Cost)*(1+G$8))&gt;0),-INT(-N(Fixed_Costs)/(Unit_Price*(1+$B15)-N(Var_Cost)*(1+G$8))),"—")</f>
        <v>5455</v>
      </c>
    </row>
    <row r="16" customFormat="false" ht="15" hidden="false" customHeight="false" outlineLevel="0" collapsed="false">
      <c r="B16" s="45" t="n">
        <v>0.15</v>
      </c>
      <c r="C16" s="46" t="n">
        <f aca="false">IF(AND(ISNUMBER(Unit_Price),(Unit_Price*(1+$B16)-N(Var_Cost)*(1+C$8))&gt;0),-INT(-N(Fixed_Costs)/(Unit_Price*(1+$B16)-N(Var_Cost)*(1+C$8))),"—")</f>
        <v>3935</v>
      </c>
      <c r="D16" s="46" t="n">
        <f aca="false">IF(AND(ISNUMBER(Unit_Price),(Unit_Price*(1+$B16)-N(Var_Cost)*(1+D$8))&gt;0),-INT(-N(Fixed_Costs)/(Unit_Price*(1+$B16)-N(Var_Cost)*(1+D$8))),"—")</f>
        <v>4138</v>
      </c>
      <c r="E16" s="46" t="n">
        <f aca="false">IF(AND(ISNUMBER(Unit_Price),(Unit_Price*(1+$B16)-N(Var_Cost)*(1+E$8))&gt;0),-INT(-N(Fixed_Costs)/(Unit_Price*(1+$B16)-N(Var_Cost)*(1+E$8))),"—")</f>
        <v>4364</v>
      </c>
      <c r="F16" s="46" t="n">
        <f aca="false">IF(AND(ISNUMBER(Unit_Price),(Unit_Price*(1+$B16)-N(Var_Cost)*(1+F$8))&gt;0),-INT(-N(Fixed_Costs)/(Unit_Price*(1+$B16)-N(Var_Cost)*(1+F$8))),"—")</f>
        <v>4616</v>
      </c>
      <c r="G16" s="46" t="n">
        <f aca="false">IF(AND(ISNUMBER(Unit_Price),(Unit_Price*(1+$B16)-N(Var_Cost)*(1+G$8))&gt;0),-INT(-N(Fixed_Costs)/(Unit_Price*(1+$B16)-N(Var_Cost)*(1+G$8))),"—")</f>
        <v>4898</v>
      </c>
    </row>
    <row r="17" customFormat="false" ht="15" hidden="false" customHeight="false" outlineLevel="0" collapsed="false">
      <c r="B17" s="45" t="n">
        <v>0.2</v>
      </c>
      <c r="C17" s="46" t="n">
        <f aca="false">IF(AND(ISNUMBER(Unit_Price),(Unit_Price*(1+$B17)-N(Var_Cost)*(1+C$8))&gt;0),-INT(-N(Fixed_Costs)/(Unit_Price*(1+$B17)-N(Var_Cost)*(1+C$8))),"—")</f>
        <v>3637</v>
      </c>
      <c r="D17" s="46" t="n">
        <f aca="false">IF(AND(ISNUMBER(Unit_Price),(Unit_Price*(1+$B17)-N(Var_Cost)*(1+D$8))&gt;0),-INT(-N(Fixed_Costs)/(Unit_Price*(1+$B17)-N(Var_Cost)*(1+D$8))),"—")</f>
        <v>3810</v>
      </c>
      <c r="E17" s="46" t="n">
        <f aca="false">IF(AND(ISNUMBER(Unit_Price),(Unit_Price*(1+$B17)-N(Var_Cost)*(1+E$8))&gt;0),-INT(-N(Fixed_Costs)/(Unit_Price*(1+$B17)-N(Var_Cost)*(1+E$8))),"—")</f>
        <v>4000</v>
      </c>
      <c r="F17" s="46" t="n">
        <f aca="false">IF(AND(ISNUMBER(Unit_Price),(Unit_Price*(1+$B17)-N(Var_Cost)*(1+F$8))&gt;0),-INT(-N(Fixed_Costs)/(Unit_Price*(1+$B17)-N(Var_Cost)*(1+F$8))),"—")</f>
        <v>4211</v>
      </c>
      <c r="G17" s="46" t="n">
        <f aca="false">IF(AND(ISNUMBER(Unit_Price),(Unit_Price*(1+$B17)-N(Var_Cost)*(1+G$8))&gt;0),-INT(-N(Fixed_Costs)/(Unit_Price*(1+$B17)-N(Var_Cost)*(1+G$8))),"—")</f>
        <v>4445</v>
      </c>
    </row>
    <row r="19" customFormat="false" ht="25.5" hidden="false" customHeight="true" outlineLevel="0" collapsed="false">
      <c r="B19" s="20" t="s">
        <v>89</v>
      </c>
      <c r="C19" s="20"/>
      <c r="D19" s="20"/>
      <c r="E19" s="20"/>
      <c r="F19" s="20"/>
      <c r="G19" s="20"/>
    </row>
    <row r="21" customFormat="false" ht="19.5" hidden="false" customHeight="true" outlineLevel="0" collapsed="false">
      <c r="B21" s="5" t="s">
        <v>90</v>
      </c>
      <c r="C21" s="6"/>
      <c r="D21" s="6"/>
      <c r="E21" s="6"/>
      <c r="F21" s="6"/>
      <c r="G21" s="6"/>
    </row>
    <row r="22" customFormat="false" ht="18" hidden="false" customHeight="true" outlineLevel="0" collapsed="false">
      <c r="B22" s="24" t="s">
        <v>91</v>
      </c>
      <c r="C22" s="25" t="s">
        <v>34</v>
      </c>
      <c r="D22" s="25" t="s">
        <v>92</v>
      </c>
    </row>
    <row r="23" customFormat="false" ht="15" hidden="false" customHeight="false" outlineLevel="0" collapsed="false">
      <c r="B23" s="37" t="s">
        <v>93</v>
      </c>
      <c r="C23" s="39" t="n">
        <f aca="false">IF(AND(ISNUMBER(Unit_Price),Unit_Price-N(Var_Cost)&gt;0),-INT(-N(Fixed_Costs)/(Unit_Price-N(Var_Cost))),"—")</f>
        <v>6000</v>
      </c>
      <c r="D23" s="47" t="n">
        <f aca="false">IF(AND(ISNUMBER(C23),ISNUMBER($C$23),N($C$23)&lt;&gt;0),C23/$C$23-1,"—")</f>
        <v>0</v>
      </c>
    </row>
    <row r="24" customFormat="false" ht="15" hidden="false" customHeight="false" outlineLevel="0" collapsed="false">
      <c r="B24" s="37" t="s">
        <v>94</v>
      </c>
      <c r="C24" s="39" t="n">
        <f aca="false">IF(AND(ISNUMBER(Unit_Price),Unit_Price-N(Var_Cost)&gt;0),-INT(-N(Fixed_Costs)/(Unit_Price*1.1-N(Var_Cost))),"—")</f>
        <v>4800</v>
      </c>
      <c r="D24" s="47" t="n">
        <f aca="false">IF(AND(ISNUMBER(C24),ISNUMBER($C$23),N($C$23)&lt;&gt;0),C24/$C$23-1,"—")</f>
        <v>-0.2</v>
      </c>
    </row>
    <row r="25" customFormat="false" ht="15" hidden="false" customHeight="false" outlineLevel="0" collapsed="false">
      <c r="B25" s="37" t="s">
        <v>95</v>
      </c>
      <c r="C25" s="39" t="n">
        <f aca="false">IF(AND(ISNUMBER(Unit_Price),Unit_Price-N(Var_Cost)&gt;0),-INT(-N(Fixed_Costs)/(Unit_Price-N(Var_Cost)*0.9)),"—")</f>
        <v>5218</v>
      </c>
      <c r="D25" s="47" t="n">
        <f aca="false">IF(AND(ISNUMBER(C25),ISNUMBER($C$23),N($C$23)&lt;&gt;0),C25/$C$23-1,"—")</f>
        <v>-0.130333333333333</v>
      </c>
    </row>
    <row r="26" customFormat="false" ht="15" hidden="false" customHeight="false" outlineLevel="0" collapsed="false">
      <c r="B26" s="37" t="s">
        <v>96</v>
      </c>
      <c r="C26" s="39" t="n">
        <f aca="false">IF(AND(ISNUMBER(Unit_Price),Unit_Price-N(Var_Cost)&gt;0),-INT(-N(Fixed_Costs)*0.9/(Unit_Price-N(Var_Cost))),"—")</f>
        <v>5400</v>
      </c>
      <c r="D26" s="47" t="n">
        <f aca="false">IF(AND(ISNUMBER(C26),ISNUMBER($C$23),N($C$23)&lt;&gt;0),C26/$C$23-1,"—")</f>
        <v>-0.1</v>
      </c>
    </row>
    <row r="28" customFormat="false" ht="19.5" hidden="false" customHeight="true" outlineLevel="0" collapsed="false">
      <c r="B28" s="20" t="s">
        <v>97</v>
      </c>
      <c r="C28" s="20"/>
      <c r="D28" s="20"/>
      <c r="E28" s="20"/>
      <c r="F28" s="20"/>
      <c r="G28" s="20"/>
    </row>
  </sheetData>
  <mergeCells count="2">
    <mergeCell ref="B19:G19"/>
    <mergeCell ref="B28:G28"/>
  </mergeCells>
  <conditionalFormatting sqref="E13">
    <cfRule type="expression" priority="2" aboveAverage="0" equalAverage="0" bottom="0" percent="0" rank="0" text="" dxfId="6">
      <formula>1</formula>
    </cfRule>
  </conditionalFormatting>
  <printOptions headings="false" gridLines="false" gridLinesSet="true" horizontalCentered="true" verticalCentered="false"/>
  <pageMargins left="0.5" right="0.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4A3B8"/>
    <pageSetUpPr fitToPage="true"/>
  </sheetPr>
  <dimension ref="A1:G3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6"/>
    <col collapsed="false" customWidth="true" hidden="false" outlineLevel="0" max="5" min="3" style="0" width="16"/>
    <col collapsed="false" customWidth="true" hidden="false" outlineLevel="0" max="6" min="6" style="0" width="40"/>
    <col collapsed="false" customWidth="true" hidden="false" outlineLevel="0" max="7" min="7" style="0" width="3"/>
  </cols>
  <sheetData>
    <row r="1" customFormat="false" ht="7.5" hidden="false" customHeight="true" outlineLevel="0" collapsed="false">
      <c r="A1" s="1"/>
      <c r="B1" s="1"/>
      <c r="C1" s="1"/>
      <c r="D1" s="1"/>
      <c r="E1" s="1"/>
      <c r="F1" s="1"/>
      <c r="G1" s="1"/>
    </row>
    <row r="2" customFormat="false" ht="30" hidden="false" customHeight="true" outlineLevel="0" collapsed="false">
      <c r="A2" s="1"/>
      <c r="B2" s="2" t="s">
        <v>51</v>
      </c>
      <c r="C2" s="1"/>
      <c r="D2" s="1"/>
      <c r="E2" s="1"/>
      <c r="F2" s="1"/>
      <c r="G2" s="1"/>
    </row>
    <row r="3" customFormat="false" ht="19.5" hidden="false" customHeight="true" outlineLevel="0" collapsed="false">
      <c r="A3" s="1"/>
      <c r="B3" s="3" t="s">
        <v>98</v>
      </c>
      <c r="C3" s="1"/>
      <c r="D3" s="1"/>
      <c r="E3" s="1"/>
      <c r="F3" s="1"/>
      <c r="G3" s="1"/>
    </row>
    <row r="4" customFormat="false" ht="7.5" hidden="false" customHeight="true" outlineLevel="0" collapsed="false">
      <c r="A4" s="1"/>
      <c r="B4" s="1"/>
      <c r="C4" s="1"/>
      <c r="D4" s="1"/>
      <c r="E4" s="1"/>
      <c r="F4" s="1"/>
      <c r="G4" s="1"/>
    </row>
    <row r="5" customFormat="false" ht="3" hidden="false" customHeight="true" outlineLevel="0" collapsed="false">
      <c r="A5" s="4"/>
      <c r="B5" s="4"/>
      <c r="C5" s="4"/>
      <c r="D5" s="4"/>
      <c r="E5" s="4"/>
      <c r="F5" s="4"/>
      <c r="G5" s="4"/>
    </row>
    <row r="7" customFormat="false" ht="19.5" hidden="false" customHeight="true" outlineLevel="0" collapsed="false">
      <c r="B7" s="5" t="s">
        <v>99</v>
      </c>
      <c r="C7" s="6"/>
      <c r="D7" s="6"/>
      <c r="E7" s="6"/>
      <c r="F7" s="6"/>
    </row>
    <row r="8" customFormat="false" ht="30" hidden="false" customHeight="true" outlineLevel="0" collapsed="false">
      <c r="B8" s="7" t="s">
        <v>100</v>
      </c>
      <c r="C8" s="7"/>
      <c r="D8" s="7"/>
      <c r="E8" s="7"/>
      <c r="F8" s="7"/>
    </row>
    <row r="9" customFormat="false" ht="15" hidden="false" customHeight="false" outlineLevel="0" collapsed="false">
      <c r="B9" s="18" t="s">
        <v>101</v>
      </c>
      <c r="C9" s="19" t="n">
        <v>120000</v>
      </c>
    </row>
    <row r="10" customFormat="false" ht="15" hidden="false" customHeight="false" outlineLevel="0" collapsed="false">
      <c r="B10" s="18" t="s">
        <v>102</v>
      </c>
      <c r="C10" s="19" t="n">
        <v>50</v>
      </c>
    </row>
    <row r="11" customFormat="false" ht="15" hidden="false" customHeight="false" outlineLevel="0" collapsed="false">
      <c r="B11" s="18" t="s">
        <v>18</v>
      </c>
      <c r="C11" s="19" t="n">
        <v>30</v>
      </c>
    </row>
    <row r="12" customFormat="false" ht="15" hidden="false" customHeight="true" outlineLevel="0" collapsed="false">
      <c r="B12" s="37" t="s">
        <v>32</v>
      </c>
      <c r="C12" s="38" t="n">
        <f aca="false">C10-C11</f>
        <v>20</v>
      </c>
      <c r="D12" s="20" t="s">
        <v>103</v>
      </c>
      <c r="E12" s="20"/>
      <c r="F12" s="20"/>
    </row>
    <row r="13" customFormat="false" ht="15" hidden="false" customHeight="true" outlineLevel="0" collapsed="false">
      <c r="B13" s="37" t="s">
        <v>72</v>
      </c>
      <c r="C13" s="40" t="n">
        <f aca="false">C12/C10</f>
        <v>0.4</v>
      </c>
      <c r="D13" s="20" t="s">
        <v>104</v>
      </c>
      <c r="E13" s="20"/>
      <c r="F13" s="20"/>
    </row>
    <row r="14" customFormat="false" ht="15" hidden="false" customHeight="true" outlineLevel="0" collapsed="false">
      <c r="B14" s="37" t="s">
        <v>34</v>
      </c>
      <c r="C14" s="48" t="n">
        <f aca="false">-INT(-C9/C12)</f>
        <v>6000</v>
      </c>
      <c r="D14" s="20" t="s">
        <v>105</v>
      </c>
      <c r="E14" s="20"/>
      <c r="F14" s="20"/>
    </row>
    <row r="15" customFormat="false" ht="15" hidden="false" customHeight="true" outlineLevel="0" collapsed="false">
      <c r="B15" s="37" t="s">
        <v>36</v>
      </c>
      <c r="C15" s="38" t="n">
        <f aca="false">C9/C12*C10</f>
        <v>300000</v>
      </c>
      <c r="D15" s="20" t="s">
        <v>106</v>
      </c>
      <c r="E15" s="20"/>
      <c r="F15" s="20"/>
    </row>
    <row r="16" customFormat="false" ht="15" hidden="false" customHeight="true" outlineLevel="0" collapsed="false">
      <c r="B16" s="37" t="s">
        <v>107</v>
      </c>
      <c r="C16" s="39" t="n">
        <f aca="false">C14/12</f>
        <v>500</v>
      </c>
      <c r="D16" s="20" t="s">
        <v>108</v>
      </c>
      <c r="E16" s="20"/>
      <c r="F16" s="20"/>
    </row>
    <row r="17" customFormat="false" ht="15" hidden="false" customHeight="true" outlineLevel="0" collapsed="false">
      <c r="B17" s="37" t="s">
        <v>109</v>
      </c>
      <c r="C17" s="49" t="n">
        <f aca="false">C14/260</f>
        <v>23.0769230769231</v>
      </c>
      <c r="D17" s="20" t="s">
        <v>110</v>
      </c>
      <c r="E17" s="20"/>
      <c r="F17" s="20"/>
    </row>
    <row r="19" customFormat="false" ht="19.5" hidden="false" customHeight="true" outlineLevel="0" collapsed="false">
      <c r="B19" s="5" t="s">
        <v>111</v>
      </c>
      <c r="C19" s="6"/>
      <c r="D19" s="6"/>
      <c r="E19" s="6"/>
      <c r="F19" s="6"/>
    </row>
    <row r="20" customFormat="false" ht="30" hidden="false" customHeight="true" outlineLevel="0" collapsed="false">
      <c r="B20" s="7" t="s">
        <v>112</v>
      </c>
      <c r="C20" s="7"/>
      <c r="D20" s="7"/>
      <c r="E20" s="7"/>
      <c r="F20" s="7"/>
    </row>
    <row r="21" customFormat="false" ht="15" hidden="false" customHeight="false" outlineLevel="0" collapsed="false">
      <c r="B21" s="18" t="s">
        <v>113</v>
      </c>
      <c r="C21" s="19" t="n">
        <v>55</v>
      </c>
    </row>
    <row r="22" customFormat="false" ht="15" hidden="false" customHeight="true" outlineLevel="0" collapsed="false">
      <c r="B22" s="37" t="s">
        <v>114</v>
      </c>
      <c r="C22" s="38" t="n">
        <f aca="false">C21-C11</f>
        <v>25</v>
      </c>
      <c r="D22" s="20" t="s">
        <v>115</v>
      </c>
      <c r="E22" s="20"/>
      <c r="F22" s="20"/>
    </row>
    <row r="23" customFormat="false" ht="15" hidden="false" customHeight="true" outlineLevel="0" collapsed="false">
      <c r="B23" s="37" t="s">
        <v>116</v>
      </c>
      <c r="C23" s="48" t="n">
        <f aca="false">-INT(-C9/C22)</f>
        <v>4800</v>
      </c>
      <c r="D23" s="20" t="s">
        <v>117</v>
      </c>
      <c r="E23" s="20"/>
      <c r="F23" s="20"/>
    </row>
    <row r="24" customFormat="false" ht="15" hidden="false" customHeight="true" outlineLevel="0" collapsed="false">
      <c r="B24" s="37" t="s">
        <v>118</v>
      </c>
      <c r="C24" s="40" t="n">
        <f aca="false">C23/C14-1</f>
        <v>-0.2</v>
      </c>
      <c r="D24" s="20" t="s">
        <v>119</v>
      </c>
      <c r="E24" s="20"/>
      <c r="F24" s="20"/>
    </row>
    <row r="25" customFormat="false" ht="15" hidden="false" customHeight="true" outlineLevel="0" collapsed="false">
      <c r="B25" s="37" t="s">
        <v>120</v>
      </c>
      <c r="C25" s="48" t="n">
        <f aca="false">-INT(-C9/(C10*0.9-C11))</f>
        <v>8000</v>
      </c>
      <c r="D25" s="20" t="s">
        <v>121</v>
      </c>
      <c r="E25" s="20"/>
      <c r="F25" s="20"/>
    </row>
    <row r="27" customFormat="false" ht="19.5" hidden="false" customHeight="true" outlineLevel="0" collapsed="false">
      <c r="B27" s="5" t="s">
        <v>122</v>
      </c>
      <c r="C27" s="6"/>
      <c r="D27" s="6"/>
      <c r="E27" s="6"/>
      <c r="F27" s="6"/>
    </row>
    <row r="28" customFormat="false" ht="30" hidden="false" customHeight="true" outlineLevel="0" collapsed="false">
      <c r="B28" s="7" t="s">
        <v>123</v>
      </c>
      <c r="C28" s="7"/>
      <c r="D28" s="7"/>
      <c r="E28" s="7"/>
      <c r="F28" s="7"/>
    </row>
    <row r="29" customFormat="false" ht="15" hidden="false" customHeight="false" outlineLevel="0" collapsed="false">
      <c r="B29" s="18" t="s">
        <v>20</v>
      </c>
      <c r="C29" s="19" t="n">
        <v>40000</v>
      </c>
    </row>
    <row r="30" customFormat="false" ht="15" hidden="false" customHeight="true" outlineLevel="0" collapsed="false">
      <c r="B30" s="37" t="s">
        <v>124</v>
      </c>
      <c r="C30" s="48" t="n">
        <f aca="false">-INT(-(C9+C29)/C12)</f>
        <v>8000</v>
      </c>
      <c r="D30" s="20" t="s">
        <v>125</v>
      </c>
      <c r="E30" s="20"/>
      <c r="F30" s="20"/>
    </row>
    <row r="31" customFormat="false" ht="15" hidden="false" customHeight="true" outlineLevel="0" collapsed="false">
      <c r="B31" s="37" t="s">
        <v>126</v>
      </c>
      <c r="C31" s="38" t="n">
        <f aca="false">C30*C10</f>
        <v>400000</v>
      </c>
      <c r="D31" s="20" t="s">
        <v>127</v>
      </c>
      <c r="E31" s="20"/>
      <c r="F31" s="20"/>
    </row>
    <row r="32" customFormat="false" ht="15" hidden="false" customHeight="true" outlineLevel="0" collapsed="false">
      <c r="B32" s="37" t="s">
        <v>38</v>
      </c>
      <c r="C32" s="40" t="n">
        <f aca="false">(C30-C14)/C30</f>
        <v>0.25</v>
      </c>
      <c r="D32" s="20" t="s">
        <v>128</v>
      </c>
      <c r="E32" s="20"/>
      <c r="F32" s="20"/>
    </row>
    <row r="34" customFormat="false" ht="15" hidden="false" customHeight="true" outlineLevel="0" collapsed="false">
      <c r="B34" s="15" t="s">
        <v>129</v>
      </c>
      <c r="C34" s="15"/>
      <c r="D34" s="15"/>
      <c r="E34" s="15"/>
      <c r="F34" s="15"/>
    </row>
  </sheetData>
  <mergeCells count="17">
    <mergeCell ref="B8:F8"/>
    <mergeCell ref="D12:F12"/>
    <mergeCell ref="D13:F13"/>
    <mergeCell ref="D14:F14"/>
    <mergeCell ref="D15:F15"/>
    <mergeCell ref="D16:F16"/>
    <mergeCell ref="D17:F17"/>
    <mergeCell ref="B20:F20"/>
    <mergeCell ref="D22:F22"/>
    <mergeCell ref="D23:F23"/>
    <mergeCell ref="D24:F24"/>
    <mergeCell ref="D25:F25"/>
    <mergeCell ref="B28:F28"/>
    <mergeCell ref="D30:F30"/>
    <mergeCell ref="D31:F31"/>
    <mergeCell ref="D32:F32"/>
    <mergeCell ref="B34:F34"/>
  </mergeCells>
  <printOptions headings="false" gridLines="false" gridLinesSet="true" horizontalCentered="true" verticalCentered="false"/>
  <pageMargins left="0.5" right="0.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4A3B8"/>
    <pageSetUpPr fitToPage="true"/>
  </sheetPr>
  <dimension ref="A1:E3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8"/>
    <col collapsed="false" customWidth="true" hidden="false" outlineLevel="0" max="3" min="3" style="0" width="50"/>
    <col collapsed="false" customWidth="true" hidden="false" outlineLevel="0" max="4" min="4" style="0" width="52"/>
    <col collapsed="false" customWidth="true" hidden="false" outlineLevel="0" max="5" min="5" style="0" width="3"/>
  </cols>
  <sheetData>
    <row r="1" customFormat="false" ht="7.5" hidden="false" customHeight="true" outlineLevel="0" collapsed="false">
      <c r="A1" s="1"/>
      <c r="B1" s="1"/>
      <c r="C1" s="1"/>
      <c r="D1" s="1"/>
      <c r="E1" s="1"/>
    </row>
    <row r="2" customFormat="false" ht="30" hidden="false" customHeight="true" outlineLevel="0" collapsed="false">
      <c r="A2" s="1"/>
      <c r="B2" s="2" t="s">
        <v>53</v>
      </c>
      <c r="C2" s="1"/>
      <c r="D2" s="1"/>
      <c r="E2" s="1"/>
    </row>
    <row r="3" customFormat="false" ht="19.5" hidden="false" customHeight="true" outlineLevel="0" collapsed="false">
      <c r="A3" s="1"/>
      <c r="B3" s="3" t="s">
        <v>130</v>
      </c>
      <c r="C3" s="1"/>
      <c r="D3" s="1"/>
      <c r="E3" s="1"/>
    </row>
    <row r="4" customFormat="false" ht="7.5" hidden="false" customHeight="true" outlineLevel="0" collapsed="false">
      <c r="A4" s="1"/>
      <c r="B4" s="1"/>
      <c r="C4" s="1"/>
      <c r="D4" s="1"/>
      <c r="E4" s="1"/>
    </row>
    <row r="5" customFormat="false" ht="3" hidden="false" customHeight="true" outlineLevel="0" collapsed="false">
      <c r="A5" s="4"/>
      <c r="B5" s="4"/>
      <c r="C5" s="4"/>
      <c r="D5" s="4"/>
      <c r="E5" s="4"/>
    </row>
    <row r="7" customFormat="false" ht="19.5" hidden="false" customHeight="true" outlineLevel="0" collapsed="false">
      <c r="B7" s="5" t="s">
        <v>131</v>
      </c>
      <c r="C7" s="6"/>
      <c r="D7" s="6"/>
    </row>
    <row r="8" customFormat="false" ht="19.5" hidden="false" customHeight="true" outlineLevel="0" collapsed="false">
      <c r="B8" s="24" t="s">
        <v>132</v>
      </c>
      <c r="C8" s="25" t="s">
        <v>133</v>
      </c>
      <c r="D8" s="25" t="s">
        <v>134</v>
      </c>
    </row>
    <row r="9" customFormat="false" ht="30" hidden="false" customHeight="true" outlineLevel="0" collapsed="false">
      <c r="B9" s="50" t="s">
        <v>32</v>
      </c>
      <c r="C9" s="51" t="s">
        <v>135</v>
      </c>
      <c r="D9" s="52" t="s">
        <v>136</v>
      </c>
    </row>
    <row r="10" customFormat="false" ht="30" hidden="false" customHeight="true" outlineLevel="0" collapsed="false">
      <c r="B10" s="50" t="s">
        <v>34</v>
      </c>
      <c r="C10" s="51" t="s">
        <v>137</v>
      </c>
      <c r="D10" s="52" t="s">
        <v>138</v>
      </c>
    </row>
    <row r="11" customFormat="false" ht="30" hidden="false" customHeight="true" outlineLevel="0" collapsed="false">
      <c r="B11" s="50" t="s">
        <v>36</v>
      </c>
      <c r="C11" s="51" t="s">
        <v>139</v>
      </c>
      <c r="D11" s="52" t="s">
        <v>140</v>
      </c>
    </row>
    <row r="12" customFormat="false" ht="30" hidden="false" customHeight="true" outlineLevel="0" collapsed="false">
      <c r="B12" s="50" t="s">
        <v>72</v>
      </c>
      <c r="C12" s="51" t="s">
        <v>141</v>
      </c>
      <c r="D12" s="52" t="s">
        <v>142</v>
      </c>
    </row>
    <row r="13" customFormat="false" ht="30" hidden="false" customHeight="true" outlineLevel="0" collapsed="false">
      <c r="B13" s="50" t="s">
        <v>143</v>
      </c>
      <c r="C13" s="51" t="s">
        <v>144</v>
      </c>
      <c r="D13" s="52" t="s">
        <v>145</v>
      </c>
    </row>
    <row r="14" customFormat="false" ht="30" hidden="false" customHeight="true" outlineLevel="0" collapsed="false">
      <c r="B14" s="50" t="s">
        <v>38</v>
      </c>
      <c r="C14" s="51" t="s">
        <v>146</v>
      </c>
      <c r="D14" s="52" t="s">
        <v>147</v>
      </c>
    </row>
    <row r="16" customFormat="false" ht="19.5" hidden="false" customHeight="true" outlineLevel="0" collapsed="false">
      <c r="B16" s="5" t="s">
        <v>148</v>
      </c>
      <c r="C16" s="6"/>
      <c r="D16" s="6"/>
    </row>
    <row r="17" customFormat="false" ht="18" hidden="false" customHeight="true" outlineLevel="0" collapsed="false">
      <c r="B17" s="7" t="s">
        <v>149</v>
      </c>
      <c r="C17" s="7"/>
      <c r="D17" s="7"/>
    </row>
    <row r="18" customFormat="false" ht="18" hidden="false" customHeight="true" outlineLevel="0" collapsed="false">
      <c r="B18" s="7" t="s">
        <v>150</v>
      </c>
      <c r="C18" s="7"/>
      <c r="D18" s="7"/>
    </row>
    <row r="19" customFormat="false" ht="18" hidden="false" customHeight="true" outlineLevel="0" collapsed="false">
      <c r="B19" s="7" t="s">
        <v>151</v>
      </c>
      <c r="C19" s="7"/>
      <c r="D19" s="7"/>
    </row>
    <row r="20" customFormat="false" ht="18" hidden="false" customHeight="true" outlineLevel="0" collapsed="false">
      <c r="B20" s="7" t="s">
        <v>152</v>
      </c>
      <c r="C20" s="7"/>
      <c r="D20" s="7"/>
    </row>
    <row r="22" customFormat="false" ht="19.5" hidden="false" customHeight="true" outlineLevel="0" collapsed="false">
      <c r="B22" s="5" t="s">
        <v>153</v>
      </c>
      <c r="C22" s="6"/>
      <c r="D22" s="6"/>
    </row>
    <row r="23" customFormat="false" ht="18" hidden="false" customHeight="true" outlineLevel="0" collapsed="false">
      <c r="B23" s="8" t="s">
        <v>154</v>
      </c>
      <c r="C23" s="7" t="s">
        <v>155</v>
      </c>
      <c r="D23" s="7"/>
    </row>
    <row r="24" customFormat="false" ht="18" hidden="false" customHeight="true" outlineLevel="0" collapsed="false">
      <c r="B24" s="8" t="s">
        <v>34</v>
      </c>
      <c r="C24" s="53" t="s">
        <v>156</v>
      </c>
      <c r="D24" s="53"/>
    </row>
    <row r="25" customFormat="false" ht="18" hidden="false" customHeight="true" outlineLevel="0" collapsed="false">
      <c r="B25" s="8" t="s">
        <v>73</v>
      </c>
      <c r="C25" s="53" t="s">
        <v>157</v>
      </c>
      <c r="D25" s="53"/>
    </row>
    <row r="26" customFormat="false" ht="18" hidden="false" customHeight="true" outlineLevel="0" collapsed="false">
      <c r="B26" s="8" t="s">
        <v>158</v>
      </c>
      <c r="C26" s="7" t="s">
        <v>159</v>
      </c>
      <c r="D26" s="7"/>
    </row>
    <row r="28" customFormat="false" ht="19.5" hidden="false" customHeight="true" outlineLevel="0" collapsed="false">
      <c r="B28" s="5" t="s">
        <v>160</v>
      </c>
      <c r="C28" s="6"/>
      <c r="D28" s="6"/>
    </row>
    <row r="29" customFormat="false" ht="15" hidden="false" customHeight="false" outlineLevel="0" collapsed="false">
      <c r="B29" s="54" t="s">
        <v>161</v>
      </c>
      <c r="C29" s="18" t="s">
        <v>162</v>
      </c>
    </row>
    <row r="30" customFormat="false" ht="15" hidden="false" customHeight="false" outlineLevel="0" collapsed="false">
      <c r="B30" s="54" t="s">
        <v>163</v>
      </c>
      <c r="C30" s="18" t="s">
        <v>164</v>
      </c>
    </row>
    <row r="31" customFormat="false" ht="15" hidden="false" customHeight="false" outlineLevel="0" collapsed="false">
      <c r="B31" s="54" t="s">
        <v>165</v>
      </c>
      <c r="C31" s="18" t="s">
        <v>166</v>
      </c>
    </row>
    <row r="32" customFormat="false" ht="15" hidden="false" customHeight="false" outlineLevel="0" collapsed="false">
      <c r="B32" s="54" t="s">
        <v>167</v>
      </c>
      <c r="C32" s="18" t="s">
        <v>168</v>
      </c>
    </row>
    <row r="33" customFormat="false" ht="15" hidden="false" customHeight="false" outlineLevel="0" collapsed="false">
      <c r="B33" s="54" t="s">
        <v>169</v>
      </c>
      <c r="C33" s="18" t="s">
        <v>170</v>
      </c>
    </row>
    <row r="34" customFormat="false" ht="15" hidden="false" customHeight="false" outlineLevel="0" collapsed="false">
      <c r="B34" s="54" t="s">
        <v>171</v>
      </c>
      <c r="C34" s="18" t="s">
        <v>172</v>
      </c>
    </row>
    <row r="35" customFormat="false" ht="15" hidden="false" customHeight="false" outlineLevel="0" collapsed="false">
      <c r="B35" s="54" t="s">
        <v>173</v>
      </c>
      <c r="C35" s="18" t="s">
        <v>174</v>
      </c>
    </row>
    <row r="36" customFormat="false" ht="15" hidden="false" customHeight="false" outlineLevel="0" collapsed="false">
      <c r="B36" s="54" t="s">
        <v>175</v>
      </c>
      <c r="C36" s="18" t="s">
        <v>176</v>
      </c>
    </row>
    <row r="37" customFormat="false" ht="15" hidden="false" customHeight="false" outlineLevel="0" collapsed="false">
      <c r="B37" s="54" t="s">
        <v>177</v>
      </c>
      <c r="C37" s="18" t="s">
        <v>178</v>
      </c>
    </row>
    <row r="38" customFormat="false" ht="15" hidden="false" customHeight="false" outlineLevel="0" collapsed="false">
      <c r="B38" s="54" t="s">
        <v>179</v>
      </c>
      <c r="C38" s="18" t="s">
        <v>180</v>
      </c>
    </row>
    <row r="39" customFormat="false" ht="15" hidden="false" customHeight="false" outlineLevel="0" collapsed="false">
      <c r="B39" s="54" t="s">
        <v>181</v>
      </c>
      <c r="C39" s="18" t="s">
        <v>182</v>
      </c>
    </row>
  </sheetData>
  <mergeCells count="8">
    <mergeCell ref="B17:D17"/>
    <mergeCell ref="B18:D18"/>
    <mergeCell ref="B19:D19"/>
    <mergeCell ref="B20:D20"/>
    <mergeCell ref="C23:D23"/>
    <mergeCell ref="C24:D24"/>
    <mergeCell ref="C25:D25"/>
    <mergeCell ref="C26:D26"/>
  </mergeCells>
  <printOptions headings="false" gridLines="false" gridLinesSet="true" horizontalCentered="true" verticalCentered="false"/>
  <pageMargins left="0.5" right="0.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4A3B8"/>
    <pageSetUpPr fitToPage="true"/>
  </sheetPr>
  <dimension ref="A1:F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60"/>
    <col collapsed="false" customWidth="true" hidden="false" outlineLevel="0" max="4" min="3" style="0" width="16"/>
    <col collapsed="false" customWidth="true" hidden="false" outlineLevel="0" max="5" min="5" style="0" width="12"/>
    <col collapsed="false" customWidth="true" hidden="false" outlineLevel="0" max="6" min="6" style="0" width="3"/>
  </cols>
  <sheetData>
    <row r="1" customFormat="false" ht="7.5" hidden="false" customHeight="true" outlineLevel="0" collapsed="false">
      <c r="A1" s="1"/>
      <c r="B1" s="1"/>
      <c r="C1" s="1"/>
      <c r="D1" s="1"/>
      <c r="E1" s="1"/>
      <c r="F1" s="1"/>
    </row>
    <row r="2" customFormat="false" ht="30" hidden="false" customHeight="true" outlineLevel="0" collapsed="false">
      <c r="A2" s="1"/>
      <c r="B2" s="2" t="s">
        <v>55</v>
      </c>
      <c r="C2" s="1"/>
      <c r="D2" s="1"/>
      <c r="E2" s="1"/>
      <c r="F2" s="1"/>
    </row>
    <row r="3" customFormat="false" ht="19.5" hidden="false" customHeight="true" outlineLevel="0" collapsed="false">
      <c r="A3" s="1"/>
      <c r="B3" s="3" t="s">
        <v>183</v>
      </c>
      <c r="C3" s="1"/>
      <c r="D3" s="1"/>
      <c r="E3" s="1"/>
      <c r="F3" s="1"/>
    </row>
    <row r="4" customFormat="false" ht="7.5" hidden="false" customHeight="true" outlineLevel="0" collapsed="false">
      <c r="A4" s="1"/>
      <c r="B4" s="1"/>
      <c r="C4" s="1"/>
      <c r="D4" s="1"/>
      <c r="E4" s="1"/>
      <c r="F4" s="1"/>
    </row>
    <row r="5" customFormat="false" ht="3" hidden="false" customHeight="true" outlineLevel="0" collapsed="false">
      <c r="A5" s="4"/>
      <c r="B5" s="4"/>
      <c r="C5" s="4"/>
      <c r="D5" s="4"/>
      <c r="E5" s="4"/>
      <c r="F5" s="4"/>
    </row>
    <row r="7" customFormat="false" ht="19.5" hidden="false" customHeight="true" outlineLevel="0" collapsed="false">
      <c r="B7" s="24" t="s">
        <v>184</v>
      </c>
      <c r="C7" s="25" t="s">
        <v>185</v>
      </c>
      <c r="D7" s="25" t="s">
        <v>186</v>
      </c>
      <c r="E7" s="25" t="s">
        <v>132</v>
      </c>
    </row>
    <row r="8" customFormat="false" ht="15" hidden="false" customHeight="false" outlineLevel="0" collapsed="false">
      <c r="B8" s="55" t="s">
        <v>187</v>
      </c>
      <c r="C8" s="56" t="n">
        <f aca="false">'Worked Examples'!C12</f>
        <v>20</v>
      </c>
      <c r="D8" s="57" t="n">
        <v>20</v>
      </c>
      <c r="E8" s="58" t="str">
        <f aca="false">IF(ISNUMBER(C8),IF(ROUND(C8,2)=ROUND(D8,2),"PASS","FAIL"),"FAIL")</f>
        <v>PASS</v>
      </c>
    </row>
    <row r="9" customFormat="false" ht="15" hidden="false" customHeight="false" outlineLevel="0" collapsed="false">
      <c r="B9" s="55" t="s">
        <v>188</v>
      </c>
      <c r="C9" s="59" t="n">
        <f aca="false">'Worked Examples'!C13</f>
        <v>0.4</v>
      </c>
      <c r="D9" s="60" t="n">
        <v>0.4</v>
      </c>
      <c r="E9" s="58" t="str">
        <f aca="false">IF(ISNUMBER(C9),IF(ROUND(C9,4)=ROUND(D9,4),"PASS","FAIL"),"FAIL")</f>
        <v>PASS</v>
      </c>
    </row>
    <row r="10" customFormat="false" ht="15" hidden="false" customHeight="false" outlineLevel="0" collapsed="false">
      <c r="B10" s="55" t="s">
        <v>189</v>
      </c>
      <c r="C10" s="61" t="n">
        <f aca="false">'Worked Examples'!C14</f>
        <v>6000</v>
      </c>
      <c r="D10" s="62" t="n">
        <v>6000</v>
      </c>
      <c r="E10" s="58" t="str">
        <f aca="false">IF(ISNUMBER(C10),IF(ROUND(C10,0)=ROUND(D10,0),"PASS","FAIL"),"FAIL")</f>
        <v>PASS</v>
      </c>
    </row>
    <row r="11" customFormat="false" ht="15" hidden="false" customHeight="false" outlineLevel="0" collapsed="false">
      <c r="B11" s="55" t="s">
        <v>190</v>
      </c>
      <c r="C11" s="56" t="n">
        <f aca="false">'Worked Examples'!C15</f>
        <v>300000</v>
      </c>
      <c r="D11" s="57" t="n">
        <v>300000</v>
      </c>
      <c r="E11" s="58" t="str">
        <f aca="false">IF(ISNUMBER(C11),IF(ROUND(C11,2)=ROUND(D11,2),"PASS","FAIL"),"FAIL")</f>
        <v>PASS</v>
      </c>
    </row>
    <row r="12" customFormat="false" ht="15" hidden="false" customHeight="false" outlineLevel="0" collapsed="false">
      <c r="B12" s="55" t="s">
        <v>191</v>
      </c>
      <c r="C12" s="61" t="n">
        <f aca="false">'Worked Examples'!C23</f>
        <v>4800</v>
      </c>
      <c r="D12" s="62" t="n">
        <v>4800</v>
      </c>
      <c r="E12" s="58" t="str">
        <f aca="false">IF(ISNUMBER(C12),IF(ROUND(C12,0)=ROUND(D12,0),"PASS","FAIL"),"FAIL")</f>
        <v>PASS</v>
      </c>
    </row>
    <row r="13" customFormat="false" ht="15" hidden="false" customHeight="false" outlineLevel="0" collapsed="false">
      <c r="B13" s="55" t="s">
        <v>192</v>
      </c>
      <c r="C13" s="59" t="n">
        <f aca="false">'Worked Examples'!C24</f>
        <v>-0.2</v>
      </c>
      <c r="D13" s="60" t="n">
        <v>-0.2</v>
      </c>
      <c r="E13" s="58" t="str">
        <f aca="false">IF(ISNUMBER(C13),IF(ROUND(C13,4)=ROUND(D13,4),"PASS","FAIL"),"FAIL")</f>
        <v>PASS</v>
      </c>
    </row>
    <row r="14" customFormat="false" ht="15" hidden="false" customHeight="false" outlineLevel="0" collapsed="false">
      <c r="B14" s="55" t="s">
        <v>193</v>
      </c>
      <c r="C14" s="61" t="n">
        <f aca="false">'Worked Examples'!C25</f>
        <v>8000</v>
      </c>
      <c r="D14" s="62" t="n">
        <v>8000</v>
      </c>
      <c r="E14" s="58" t="str">
        <f aca="false">IF(ISNUMBER(C14),IF(ROUND(C14,0)=ROUND(D14,0),"PASS","FAIL"),"FAIL")</f>
        <v>PASS</v>
      </c>
    </row>
    <row r="15" customFormat="false" ht="15" hidden="false" customHeight="false" outlineLevel="0" collapsed="false">
      <c r="B15" s="55" t="s">
        <v>194</v>
      </c>
      <c r="C15" s="61" t="n">
        <f aca="false">'Worked Examples'!C30</f>
        <v>8000</v>
      </c>
      <c r="D15" s="62" t="n">
        <v>8000</v>
      </c>
      <c r="E15" s="58" t="str">
        <f aca="false">IF(ISNUMBER(C15),IF(ROUND(C15,0)=ROUND(D15,0),"PASS","FAIL"),"FAIL")</f>
        <v>PASS</v>
      </c>
    </row>
    <row r="16" customFormat="false" ht="15" hidden="false" customHeight="false" outlineLevel="0" collapsed="false">
      <c r="B16" s="55" t="s">
        <v>195</v>
      </c>
      <c r="C16" s="56" t="n">
        <f aca="false">'Worked Examples'!C31</f>
        <v>400000</v>
      </c>
      <c r="D16" s="57" t="n">
        <v>400000</v>
      </c>
      <c r="E16" s="58" t="str">
        <f aca="false">IF(ISNUMBER(C16),IF(ROUND(C16,2)=ROUND(D16,2),"PASS","FAIL"),"FAIL")</f>
        <v>PASS</v>
      </c>
    </row>
    <row r="17" customFormat="false" ht="15" hidden="false" customHeight="false" outlineLevel="0" collapsed="false">
      <c r="B17" s="55" t="s">
        <v>196</v>
      </c>
      <c r="C17" s="59" t="n">
        <f aca="false">'Worked Examples'!C32</f>
        <v>0.25</v>
      </c>
      <c r="D17" s="60" t="n">
        <v>0.25</v>
      </c>
      <c r="E17" s="58" t="str">
        <f aca="false">IF(ISNUMBER(C17),IF(ROUND(C17,4)=ROUND(D17,4),"PASS","FAIL"),"FAIL")</f>
        <v>PASS</v>
      </c>
    </row>
    <row r="18" customFormat="false" ht="27.75" hidden="false" customHeight="true" outlineLevel="0" collapsed="false">
      <c r="B18" s="55" t="s">
        <v>197</v>
      </c>
      <c r="C18" s="63"/>
      <c r="D18" s="63"/>
      <c r="E18" s="58" t="str">
        <f aca="false">IF(AND(N(Fixed_Costs)=120000,N(Unit_Price)=50,N(Var_Cost)=30),IF(AND(Lever_Price=4800,Lever_Var=5218,Lever_Fixed=5400),"PASS","FAIL"),"N/A")</f>
        <v>PASS</v>
      </c>
    </row>
    <row r="19" customFormat="false" ht="15.75" hidden="false" customHeight="true" outlineLevel="0" collapsed="false">
      <c r="B19" s="55" t="s">
        <v>198</v>
      </c>
      <c r="C19" s="63"/>
      <c r="D19" s="63"/>
      <c r="E19" s="58" t="str">
        <f aca="false">IF(ISNUMBER(BE_Exact),IF(ABS(BE_Exact*Contribution-N(Fixed_Costs))&lt;0.000001*MAX(1,ABS(N(Fixed_Costs))),"PASS","FAIL"),"N/A")</f>
        <v>PASS</v>
      </c>
    </row>
    <row r="20" customFormat="false" ht="27.75" hidden="false" customHeight="true" outlineLevel="0" collapsed="false">
      <c r="B20" s="55" t="s">
        <v>199</v>
      </c>
      <c r="C20" s="63"/>
      <c r="D20" s="63"/>
      <c r="E20" s="58" t="str">
        <f aca="false">IF(AND(ISNUMBER(BE_Revenue),ISNUMBER(CM_Ratio)),IF(ABS(BE_Revenue-N(Fixed_Costs)/CM_Ratio)&lt;0.000001*MAX(1,ABS(BE_Revenue)),"PASS","FAIL"),"N/A")</f>
        <v>PASS</v>
      </c>
    </row>
    <row r="21" customFormat="false" ht="27.75" hidden="false" customHeight="true" outlineLevel="0" collapsed="false">
      <c r="B21" s="55" t="s">
        <v>200</v>
      </c>
      <c r="C21" s="63"/>
      <c r="D21" s="63"/>
      <c r="E21" s="58" t="str">
        <f aca="false">IF(ISNUMBER(BE_Units),IF(AND(BE_Units&gt;=BE_Exact-0.0000001,BE_Units-1&lt;BE_Exact),"PASS","FAIL"),"N/A")</f>
        <v>PASS</v>
      </c>
    </row>
    <row r="22" customFormat="false" ht="15.75" hidden="false" customHeight="true" outlineLevel="0" collapsed="false">
      <c r="B22" s="55" t="s">
        <v>201</v>
      </c>
      <c r="C22" s="63"/>
      <c r="D22" s="63"/>
      <c r="E22" s="58" t="str">
        <f aca="false">IF(ISNUMBER(BE_Units),IF(Sensitivity!E13=BE_Units,"PASS","FAIL"),"N/A")</f>
        <v>PASS</v>
      </c>
    </row>
    <row r="24" customFormat="false" ht="15" hidden="false" customHeight="false" outlineLevel="0" collapsed="false">
      <c r="B24" s="64" t="s">
        <v>202</v>
      </c>
      <c r="E24" s="65" t="str">
        <f aca="false">IF(AND(COUNTIF(E8:E22,"FAIL")=0,SUMPRODUCT(--ISERROR(C8:E22))=0),"ALL PASS","REVIEW")</f>
        <v>ALL PASS</v>
      </c>
    </row>
    <row r="26" customFormat="false" ht="43.5" hidden="false" customHeight="true" outlineLevel="0" collapsed="false">
      <c r="B26" s="20" t="s">
        <v>203</v>
      </c>
      <c r="C26" s="20"/>
      <c r="D26" s="20"/>
      <c r="E26" s="20"/>
    </row>
  </sheetData>
  <mergeCells count="1">
    <mergeCell ref="B26:E26"/>
  </mergeCells>
  <conditionalFormatting sqref="E8">
    <cfRule type="expression" priority="2" aboveAverage="0" equalAverage="0" bottom="0" percent="0" rank="0" text="" dxfId="7">
      <formula>E8="FAIL"</formula>
    </cfRule>
  </conditionalFormatting>
  <conditionalFormatting sqref="E9">
    <cfRule type="expression" priority="3" aboveAverage="0" equalAverage="0" bottom="0" percent="0" rank="0" text="" dxfId="7">
      <formula>E9="FAIL"</formula>
    </cfRule>
  </conditionalFormatting>
  <conditionalFormatting sqref="E10">
    <cfRule type="expression" priority="4" aboveAverage="0" equalAverage="0" bottom="0" percent="0" rank="0" text="" dxfId="7">
      <formula>E10="FAIL"</formula>
    </cfRule>
  </conditionalFormatting>
  <conditionalFormatting sqref="E11">
    <cfRule type="expression" priority="5" aboveAverage="0" equalAverage="0" bottom="0" percent="0" rank="0" text="" dxfId="7">
      <formula>E11="FAIL"</formula>
    </cfRule>
  </conditionalFormatting>
  <conditionalFormatting sqref="E12">
    <cfRule type="expression" priority="6" aboveAverage="0" equalAverage="0" bottom="0" percent="0" rank="0" text="" dxfId="7">
      <formula>E12="FAIL"</formula>
    </cfRule>
  </conditionalFormatting>
  <conditionalFormatting sqref="E13">
    <cfRule type="expression" priority="7" aboveAverage="0" equalAverage="0" bottom="0" percent="0" rank="0" text="" dxfId="7">
      <formula>E13="FAIL"</formula>
    </cfRule>
  </conditionalFormatting>
  <conditionalFormatting sqref="E14">
    <cfRule type="expression" priority="8" aboveAverage="0" equalAverage="0" bottom="0" percent="0" rank="0" text="" dxfId="7">
      <formula>E14="FAIL"</formula>
    </cfRule>
  </conditionalFormatting>
  <conditionalFormatting sqref="E15">
    <cfRule type="expression" priority="9" aboveAverage="0" equalAverage="0" bottom="0" percent="0" rank="0" text="" dxfId="7">
      <formula>E15="FAIL"</formula>
    </cfRule>
  </conditionalFormatting>
  <conditionalFormatting sqref="E16">
    <cfRule type="expression" priority="10" aboveAverage="0" equalAverage="0" bottom="0" percent="0" rank="0" text="" dxfId="7">
      <formula>E16="FAIL"</formula>
    </cfRule>
  </conditionalFormatting>
  <conditionalFormatting sqref="E17">
    <cfRule type="expression" priority="11" aboveAverage="0" equalAverage="0" bottom="0" percent="0" rank="0" text="" dxfId="7">
      <formula>E17="FAIL"</formula>
    </cfRule>
  </conditionalFormatting>
  <conditionalFormatting sqref="E18">
    <cfRule type="expression" priority="12" aboveAverage="0" equalAverage="0" bottom="0" percent="0" rank="0" text="" dxfId="7">
      <formula>E18="FAIL"</formula>
    </cfRule>
  </conditionalFormatting>
  <conditionalFormatting sqref="E19">
    <cfRule type="expression" priority="13" aboveAverage="0" equalAverage="0" bottom="0" percent="0" rank="0" text="" dxfId="7">
      <formula>E19="FAIL"</formula>
    </cfRule>
  </conditionalFormatting>
  <conditionalFormatting sqref="E20">
    <cfRule type="expression" priority="14" aboveAverage="0" equalAverage="0" bottom="0" percent="0" rank="0" text="" dxfId="7">
      <formula>E20="FAIL"</formula>
    </cfRule>
  </conditionalFormatting>
  <conditionalFormatting sqref="E21">
    <cfRule type="expression" priority="15" aboveAverage="0" equalAverage="0" bottom="0" percent="0" rank="0" text="" dxfId="7">
      <formula>E21="FAIL"</formula>
    </cfRule>
  </conditionalFormatting>
  <conditionalFormatting sqref="E22">
    <cfRule type="expression" priority="16" aboveAverage="0" equalAverage="0" bottom="0" percent="0" rank="0" text="" dxfId="7">
      <formula>E22="FAIL"</formula>
    </cfRule>
  </conditionalFormatting>
  <conditionalFormatting sqref="E24">
    <cfRule type="expression" priority="17" aboveAverage="0" equalAverage="0" bottom="0" percent="0" rank="0" text="" dxfId="8">
      <formula>E24="REVIEW"</formula>
    </cfRule>
  </conditionalFormatting>
  <printOptions headings="false" gridLines="false" gridLinesSet="true" horizontalCentered="true" verticalCentered="false"/>
  <pageMargins left="0.5" right="0.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2026-09-30T05:20:33Z</dcterms:created>
  <dc:creator>BabaDigit</dc:creator>
  <dc:description/>
  <cp:keywords>break-even calculator contribution margin margin of safety target profit CVP Excel</cp:keywords>
  <dc:language>en-US</dc:language>
  <cp:lastModifiedBy/>
  <dcterms:modified xsi:type="dcterms:W3CDTF">2026-09-30T09:24:15Z</dcterms:modified>
  <cp:revision>1</cp:revision>
  <dc:subject>Break-even point calculator</dc:subject>
  <dc:title>BabaDigit Break-Even Calculator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