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Start Here" sheetId="1" state="visible" r:id="rId3"/>
    <sheet name="EBITDA Calculator" sheetId="2" state="visible" r:id="rId4"/>
    <sheet name="Adjusted &amp; Cash" sheetId="3" state="visible" r:id="rId5"/>
    <sheet name="Worked Examples" sheetId="4" state="visible" r:id="rId6"/>
    <sheet name="Formula Guide" sheetId="5" state="visible" r:id="rId7"/>
    <sheet name="Checks" sheetId="6" state="visible" r:id="rId8"/>
  </sheets>
  <definedNames>
    <definedName function="false" hidden="false" name="Addbacks" vbProcedure="false">'EBITDA Calculator'!$I$17</definedName>
    <definedName function="false" hidden="false" name="Addback_Pct" vbProcedure="false">'EBITDA Calculator'!$I$16</definedName>
    <definedName function="false" hidden="false" name="Adjusted_EBITDA" vbProcedure="false">'Adjusted &amp; Cash'!$C$18</definedName>
    <definedName function="false" hidden="false" name="Cash_Available" vbProcedure="false">'Adjusted &amp; Cash'!$C$29</definedName>
    <definedName function="false" hidden="false" name="Checks_Status" vbProcedure="false">Checks!$E$21</definedName>
    <definedName function="false" hidden="false" name="Dep_Amort" vbProcedure="false">'EBITDA Calculator'!$D$11</definedName>
    <definedName function="false" hidden="false" name="EBITDA_Margin" vbProcedure="false">'EBITDA Calculator'!$I$15</definedName>
    <definedName function="false" hidden="false" name="EBITDA_Result" vbProcedure="false">'EBITDA Calculator'!$H$11</definedName>
    <definedName function="false" hidden="false" name="EBIT_Result" vbProcedure="false">'EBITDA Calculator'!$I$14</definedName>
    <definedName function="false" hidden="false" name="EB_Revenue" vbProcedure="false">'EBITDA Calculator'!$D$12</definedName>
    <definedName function="false" hidden="false" name="Interest" vbProcedure="false">'EBITDA Calculator'!$D$9</definedName>
    <definedName function="false" hidden="false" name="Net_Income" vbProcedure="false">'EBITDA Calculator'!$D$8</definedName>
    <definedName function="false" hidden="false" name="Taxes" vbProcedure="false">'EBITDA Calculator'!$D$10</definedName>
  </definedNames>
  <calcPr fullCalcOnLoad="1"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D8" authorId="0">
      <text>
        <r>
          <rPr>
            <sz val="10"/>
            <rFont val="Arial"/>
            <family val="2"/>
          </rPr>
          <t xml:space="preserve">Example from the online calculator — replace with your own.</t>
        </r>
      </text>
    </comment>
  </commentList>
</comments>
</file>

<file path=xl/sharedStrings.xml><?xml version="1.0" encoding="utf-8"?>
<sst xmlns="http://schemas.openxmlformats.org/spreadsheetml/2006/main" count="242" uniqueCount="203">
  <si>
    <t xml:space="preserve">EBITDA Calculator — Excel Workbook</t>
  </si>
  <si>
    <t xml:space="preserve">BabaDigit free resource · babadigit.com/ebitda-calculator</t>
  </si>
  <si>
    <t xml:space="preserve">What this workbook does</t>
  </si>
  <si>
    <t xml:space="preserve">EBITDA is earnings before interest, taxes, depreciation and amortisation. This workbook builds EBITDA and EBIT up from net income and calculates the EBITDA margin and how much of EBITDA is add-backs — using the same method as the free EBITDA Calculator on babadigit.com — then reconciles adjusted EBITDA and shows how much real cash is left once capital spending, interest and tax are paid.</t>
  </si>
  <si>
    <t xml:space="preserve">How to use it</t>
  </si>
  <si>
    <t xml:space="preserve">1. Open 'EBITDA Calculator'</t>
  </si>
  <si>
    <t xml:space="preserve">Enter net income, interest, taxes, depreciation and amortisation, and (optionally) revenue.</t>
  </si>
  <si>
    <t xml:space="preserve">2. Read the result</t>
  </si>
  <si>
    <t xml:space="preserve">The navy panel shows EBITDA, EBIT, the EBITDA margin and add-backs as a share of EBITDA.</t>
  </si>
  <si>
    <t xml:space="preserve">3. Test the adjustments</t>
  </si>
  <si>
    <t xml:space="preserve">'Adjusted &amp; Cash' lists any adjustments to EBITDA and converts EBITDA into cash genuinely available.</t>
  </si>
  <si>
    <t xml:space="preserve">4. Compare</t>
  </si>
  <si>
    <t xml:space="preserve">'Worked Examples' shows two companies with identical EBITDA and very different net profit.</t>
  </si>
  <si>
    <t xml:space="preserve">Inputs explained</t>
  </si>
  <si>
    <t xml:space="preserve">Net income</t>
  </si>
  <si>
    <t xml:space="preserve">Profit after everything, from the bottom of the profit and loss account. Blank counts as zero.</t>
  </si>
  <si>
    <t xml:space="preserve">Interest</t>
  </si>
  <si>
    <t xml:space="preserve">Interest expense on borrowing. Blank counts as zero.</t>
  </si>
  <si>
    <t xml:space="preserve">Taxes</t>
  </si>
  <si>
    <t xml:space="preserve">Tax on profit. Blank counts as zero.</t>
  </si>
  <si>
    <t xml:space="preserve">Depreciation and amortisation</t>
  </si>
  <si>
    <t xml:space="preserve">Usually in the cash-flow statement or the notes. Blank counts as zero.</t>
  </si>
  <si>
    <t xml:space="preserve">Revenue</t>
  </si>
  <si>
    <t xml:space="preserve">Optional — only needed for the EBITDA margin.</t>
  </si>
  <si>
    <t xml:space="preserve">Cell colour key</t>
  </si>
  <si>
    <t xml:space="preserve">Yellow cell, blue text</t>
  </si>
  <si>
    <t xml:space="preserve">An input — type your own numbers here.</t>
  </si>
  <si>
    <t xml:space="preserve">White cell, black text</t>
  </si>
  <si>
    <t xml:space="preserve">A formula — calculated for you. Please do not overwrite.</t>
  </si>
  <si>
    <t xml:space="preserve">Navy panel, teal figures</t>
  </si>
  <si>
    <t xml:space="preserve">The headline results.</t>
  </si>
  <si>
    <t xml:space="preserve">—  (a dash)</t>
  </si>
  <si>
    <t xml:space="preserve">The result is not mathematically available for the figures entered — see 'Input checks'.</t>
  </si>
  <si>
    <t xml:space="preserve">How to read the results</t>
  </si>
  <si>
    <t xml:space="preserve">EBITDA</t>
  </si>
  <si>
    <t xml:space="preserve">Operating performance before funding, tax and non-cash charges. Useful for comparing businesses and for valuation multiples.</t>
  </si>
  <si>
    <t xml:space="preserve">EBIT</t>
  </si>
  <si>
    <t xml:space="preserve">Operating profit: still charges the business for assets wearing out. Often the more honest headline for owner-run businesses.</t>
  </si>
  <si>
    <t xml:space="preserve">Add-backs</t>
  </si>
  <si>
    <t xml:space="preserve">The share of EBITDA that is interest, tax and D&amp;A added back. Those costs are still real.</t>
  </si>
  <si>
    <t xml:space="preserve">Negative EBITDA</t>
  </si>
  <si>
    <t xml:space="preserve">The operation loses money before funding costs, tax and non-cash charges are even considered.</t>
  </si>
  <si>
    <t xml:space="preserve">Limitations and assumptions</t>
  </si>
  <si>
    <t xml:space="preserve">•  EBITDA is not cash flow: it ignores capital spending, working capital, interest and tax.</t>
  </si>
  <si>
    <t xml:space="preserve">•  EBITDA is not a defined accounting measure; always ask what 'adjusted EBITDA' has removed.</t>
  </si>
  <si>
    <t xml:space="preserve">•  Depreciation is only safe to ignore when the business does not need to replace those assets.</t>
  </si>
  <si>
    <t xml:space="preserve">•  Interest and tax leave the bank account every year — EBITDA is a comparison tool, not take-home profit.</t>
  </si>
  <si>
    <t xml:space="preserve">•  Results are for general information only, not financial advice.</t>
  </si>
  <si>
    <t xml:space="preserve">Workbook contents</t>
  </si>
  <si>
    <t xml:space="preserve">EBITDA Calculator</t>
  </si>
  <si>
    <t xml:space="preserve">Your calculation: inputs, EBITDA, EBIT, margin and the build-up from net income.</t>
  </si>
  <si>
    <t xml:space="preserve">Adjusted &amp; Cash</t>
  </si>
  <si>
    <t xml:space="preserve">Adjusted EBITDA reconciliation and EBITDA converted into cash genuinely available.</t>
  </si>
  <si>
    <t xml:space="preserve">Worked Examples</t>
  </si>
  <si>
    <t xml:space="preserve">The worked examples from the article.</t>
  </si>
  <si>
    <t xml:space="preserve">Formula Guide</t>
  </si>
  <si>
    <t xml:space="preserve">The maths and the exact formula behind every result.</t>
  </si>
  <si>
    <t xml:space="preserve">Checks</t>
  </si>
  <si>
    <t xml:space="preserve">Automatic self-checks that confirm the workbook is calculating correctly.</t>
  </si>
  <si>
    <t xml:space="preserve">No macros, no add-ins, no internet connection required. Sheets are not locked, so you can adapt the workbook. © BabaDigit — free to use for your own analysis. Free online version: babadigit.com/ebitda-calculator. Results are for general information only and are not financial advice.</t>
  </si>
  <si>
    <t xml:space="preserve">Enter your figures in the yellow cells. Results update automatically.</t>
  </si>
  <si>
    <t xml:space="preserve">1  Your figures</t>
  </si>
  <si>
    <t xml:space="preserve">Profit after interest and tax.</t>
  </si>
  <si>
    <t xml:space="preserve">RESULTS</t>
  </si>
  <si>
    <t xml:space="preserve">Interest expense on borrowing.</t>
  </si>
  <si>
    <t xml:space="preserve">Tax on profit.</t>
  </si>
  <si>
    <t xml:space="preserve">Non-cash charges for assets.</t>
  </si>
  <si>
    <t xml:space="preserve">Revenue (optional)</t>
  </si>
  <si>
    <t xml:space="preserve">Only needed for the margin.</t>
  </si>
  <si>
    <t xml:space="preserve">2  The build-up from net income</t>
  </si>
  <si>
    <t xml:space="preserve">EBIT (operating profit)</t>
  </si>
  <si>
    <t xml:space="preserve">Amount</t>
  </si>
  <si>
    <t xml:space="preserve">% of revenue</t>
  </si>
  <si>
    <t xml:space="preserve">EBITDA margin</t>
  </si>
  <si>
    <t xml:space="preserve">Add-backs as % of EBITDA</t>
  </si>
  <si>
    <t xml:space="preserve">+ Interest</t>
  </si>
  <si>
    <t xml:space="preserve">Total added back to net income</t>
  </si>
  <si>
    <t xml:space="preserve">+ Taxes</t>
  </si>
  <si>
    <t xml:space="preserve">+ Depreciation and amortisation</t>
  </si>
  <si>
    <t xml:space="preserve">Reading this result</t>
  </si>
  <si>
    <t xml:space="preserve">Both routes reach the same figure: net income + interest + taxes + D&amp;A, or operating profit (EBIT) + D&amp;A. If the two disagree in your accounts, something below the operating line has been classified inconsistently.</t>
  </si>
  <si>
    <t xml:space="preserve">3  What EBITDA would be worth at common multiples</t>
  </si>
  <si>
    <t xml:space="preserve">Multiple of EBITDA</t>
  </si>
  <si>
    <t xml:space="preserve">Implied enterprise value</t>
  </si>
  <si>
    <t xml:space="preserve">Input checks</t>
  </si>
  <si>
    <t xml:space="preserve">Illustration only. Real multiples depend on sector, size, growth and risk, and buyers apply them to adjusted, sustainable EBITDA — this is not a valuation.</t>
  </si>
  <si>
    <t xml:space="preserve">EBITDA = net income + interest + taxes + depreciation and amortisation. See 'Formula Guide'.</t>
  </si>
  <si>
    <t xml:space="preserve">Adjusted EBITDA and what is genuinely left in cash. Starts from the EBITDA on the calculator sheet.</t>
  </si>
  <si>
    <t xml:space="preserve">A  Adjusted EBITDA</t>
  </si>
  <si>
    <t xml:space="preserve">Reported EBITDA (from the calculator)</t>
  </si>
  <si>
    <t xml:space="preserve">Adjustment (+ adds back, − removes)</t>
  </si>
  <si>
    <t xml:space="preserve">Why it is (or is not) one-off</t>
  </si>
  <si>
    <t xml:space="preserve">Owner salary above market rate</t>
  </si>
  <si>
    <t xml:space="preserve">Normalises pay to what a replacement manager would cost.</t>
  </si>
  <si>
    <t xml:space="preserve">One-off legal settlement</t>
  </si>
  <si>
    <t xml:space="preserve">Genuinely non-recurring if nothing similar is pending.</t>
  </si>
  <si>
    <t xml:space="preserve">Recurring 'restructuring' costs</t>
  </si>
  <si>
    <t xml:space="preserve">If it happens every year it is not one-off — leave at zero.</t>
  </si>
  <si>
    <t xml:space="preserve">Adjusted EBITDA</t>
  </si>
  <si>
    <t xml:space="preserve">Adjustments as % of reported EBITDA</t>
  </si>
  <si>
    <t xml:space="preserve">Some adjustments are legitimate normalisation; others are optimism. Judge each one on its merits and ask for the reconciliation from net income whenever someone quotes adjusted EBITDA. Example adjustments are fictional.</t>
  </si>
  <si>
    <t xml:space="preserve">B  From EBITDA to cash genuinely available</t>
  </si>
  <si>
    <t xml:space="preserve">Reported EBITDA</t>
  </si>
  <si>
    <t xml:space="preserve">− Replacement capital spending</t>
  </si>
  <si>
    <t xml:space="preserve">Spending needed just to keep the existing assets running.</t>
  </si>
  <si>
    <t xml:space="preserve">− Interest actually paid</t>
  </si>
  <si>
    <t xml:space="preserve">Cash interest, which may differ from the accounting charge.</t>
  </si>
  <si>
    <t xml:space="preserve">− Tax actually paid</t>
  </si>
  <si>
    <t xml:space="preserve">Cash tax paid in the period.</t>
  </si>
  <si>
    <t xml:space="preserve">− Increase in working capital</t>
  </si>
  <si>
    <t xml:space="preserve">More stock or unpaid invoices ties up cash. Enter a decrease as a negative.</t>
  </si>
  <si>
    <t xml:space="preserve">Cash genuinely available</t>
  </si>
  <si>
    <t xml:space="preserve">Cash conversion (cash ÷ EBITDA)</t>
  </si>
  <si>
    <t xml:space="preserve">A headline EBITDA can shrink dramatically once the business pays for the assets it consumes, its lenders and the tax authority. This is why EBITDA belongs next to a cash-flow statement, never instead of one.</t>
  </si>
  <si>
    <t xml:space="preserve">Fictional scenarios — the same examples as babadigit.com/ebitda-calculator.</t>
  </si>
  <si>
    <t xml:space="preserve">Example 1 — From net income to EBITDA</t>
  </si>
  <si>
    <t xml:space="preserve">Net income 120,000 on revenue of 1,200,000, after 35,000 interest, 40,000 tax and 75,000 of D&amp;A.</t>
  </si>
  <si>
    <t xml:space="preserve">120,000 + 35,000 + 40,000 + 75,000 = 270,000</t>
  </si>
  <si>
    <t xml:space="preserve">270,000 ÷ 1,200,000 = 22.50%</t>
  </si>
  <si>
    <t xml:space="preserve">120,000 + 35,000 + 40,000 = 195,000</t>
  </si>
  <si>
    <t xml:space="preserve">Example 2 — Two companies, identical EBITDA</t>
  </si>
  <si>
    <t xml:space="preserve">Both generate 270,000 of EBITDA. A is debt-free with lighter assets; B is borrowed and capital-heavy. Tax is 30%.</t>
  </si>
  <si>
    <t xml:space="preserve">Company A</t>
  </si>
  <si>
    <t xml:space="preserve">Company B</t>
  </si>
  <si>
    <t xml:space="preserve">Tax rate</t>
  </si>
  <si>
    <t xml:space="preserve">Pre-tax profit</t>
  </si>
  <si>
    <t xml:space="preserve">Tax</t>
  </si>
  <si>
    <t xml:space="preserve">Net profit</t>
  </si>
  <si>
    <t xml:space="preserve">A earns almost three times B's net profit</t>
  </si>
  <si>
    <t xml:space="preserve">Example 3 — When depreciation is telling the truth</t>
  </si>
  <si>
    <t xml:space="preserve">Company B needs 110,000 a year of replacement spending to keep its equipment running.</t>
  </si>
  <si>
    <t xml:space="preserve">Real replacement spend</t>
  </si>
  <si>
    <t xml:space="preserve">Interest actually paid</t>
  </si>
  <si>
    <t xml:space="preserve">Tax actually paid</t>
  </si>
  <si>
    <t xml:space="preserve">270,000 − 110,000 − 60,000 − 27,000 = 73,000</t>
  </si>
  <si>
    <t xml:space="preserve">Change any yellow cell to see how each result responds. Examples are fictional and for illustration only.</t>
  </si>
  <si>
    <t xml:space="preserve">The method behind every result — identical to the online BabaDigit EBITDA Calculator.</t>
  </si>
  <si>
    <t xml:space="preserve">The formulas</t>
  </si>
  <si>
    <t xml:space="preserve">Result</t>
  </si>
  <si>
    <t xml:space="preserve">Mathematical formula</t>
  </si>
  <si>
    <t xml:space="preserve">How this workbook calculates it</t>
  </si>
  <si>
    <t xml:space="preserve">Net income + Interest + Taxes + Depreciation + Amortisation</t>
  </si>
  <si>
    <t xml:space="preserve">=N(Net_Income)+N(Interest)+N(Taxes)+N(Dep_Amort)</t>
  </si>
  <si>
    <t xml:space="preserve">Net income + Interest + Taxes</t>
  </si>
  <si>
    <t xml:space="preserve">=N(Net_Income)+N(Interest)+N(Taxes)</t>
  </si>
  <si>
    <t xml:space="preserve">EBITDA ÷ Revenue, shown only when revenue &gt; 0</t>
  </si>
  <si>
    <t xml:space="preserve">=EBITDA_Result/EB_Revenue</t>
  </si>
  <si>
    <t xml:space="preserve">(Interest + Taxes + D&amp;A) ÷ EBITDA, shown only when EBITDA ≠ 0</t>
  </si>
  <si>
    <t xml:space="preserve">=Addbacks/EBITDA_Result</t>
  </si>
  <si>
    <t xml:space="preserve">EBITDA − replacement capex − interest paid − tax paid − increase in working capital</t>
  </si>
  <si>
    <t xml:space="preserve">=EBITDA_Result-SUM(cash items)</t>
  </si>
  <si>
    <t xml:space="preserve">Why these rules</t>
  </si>
  <si>
    <t xml:space="preserve">•  Every line is optional: blanks count as zero, exactly like the online calculator.</t>
  </si>
  <si>
    <t xml:space="preserve">•  The margin needs revenue above zero; the add-back share needs EBITDA different from zero.</t>
  </si>
  <si>
    <t xml:space="preserve">•  Interest, tax and D&amp;A are entered as positive numbers (the amounts charged), and added back to net income.</t>
  </si>
  <si>
    <t xml:space="preserve">•  Adjusted EBITDA and the cash bridge are extra analysis in this workbook; they do not change the headline EBITDA.</t>
  </si>
  <si>
    <t xml:space="preserve">Do it in any spreadsheet</t>
  </si>
  <si>
    <t xml:space="preserve">Set-up</t>
  </si>
  <si>
    <t xml:space="preserve">Net income in B1, interest B2, tax B3, D&amp;A B4, revenue B5.</t>
  </si>
  <si>
    <t xml:space="preserve">=SUM(B1:B4)</t>
  </si>
  <si>
    <t xml:space="preserve">=SUM(B1:B3)</t>
  </si>
  <si>
    <t xml:space="preserve">=SUM(B1:B4)/B5</t>
  </si>
  <si>
    <t xml:space="preserve">Named ranges used</t>
  </si>
  <si>
    <t xml:space="preserve">Net_Income</t>
  </si>
  <si>
    <t xml:space="preserve">'EBITDA Calculator'!D8</t>
  </si>
  <si>
    <t xml:space="preserve">'EBITDA Calculator'!D9</t>
  </si>
  <si>
    <t xml:space="preserve">'EBITDA Calculator'!D10</t>
  </si>
  <si>
    <t xml:space="preserve">Dep_Amort</t>
  </si>
  <si>
    <t xml:space="preserve">'EBITDA Calculator'!D11</t>
  </si>
  <si>
    <t xml:space="preserve">EB_Revenue</t>
  </si>
  <si>
    <t xml:space="preserve">'EBITDA Calculator'!D12</t>
  </si>
  <si>
    <t xml:space="preserve">EBITDA_Result</t>
  </si>
  <si>
    <t xml:space="preserve">'EBITDA Calculator'!H11</t>
  </si>
  <si>
    <t xml:space="preserve">EBIT_Result</t>
  </si>
  <si>
    <t xml:space="preserve">'EBITDA Calculator'!I14</t>
  </si>
  <si>
    <t xml:space="preserve">EBITDA_Margin</t>
  </si>
  <si>
    <t xml:space="preserve">'EBITDA Calculator'!I15</t>
  </si>
  <si>
    <t xml:space="preserve">Addback_Pct</t>
  </si>
  <si>
    <t xml:space="preserve">'EBITDA Calculator'!I16</t>
  </si>
  <si>
    <t xml:space="preserve">Addbacks</t>
  </si>
  <si>
    <t xml:space="preserve">'EBITDA Calculator'!I17</t>
  </si>
  <si>
    <t xml:space="preserve">Adjusted_EBITDA</t>
  </si>
  <si>
    <t xml:space="preserve">'Adjusted &amp; Cash'!C18</t>
  </si>
  <si>
    <t xml:space="preserve">Cash_Available</t>
  </si>
  <si>
    <t xml:space="preserve">'Adjusted &amp; Cash'!C29</t>
  </si>
  <si>
    <t xml:space="preserve">Automatic self-checks. Every row should read PASS (or N/A).</t>
  </si>
  <si>
    <t xml:space="preserve">Check</t>
  </si>
  <si>
    <t xml:space="preserve">Workbook</t>
  </si>
  <si>
    <t xml:space="preserve">Expected</t>
  </si>
  <si>
    <t xml:space="preserve">Example 1 EBITDA matches the published 270,000</t>
  </si>
  <si>
    <t xml:space="preserve">Example 1 EBITDA margin matches the published 22.50%</t>
  </si>
  <si>
    <t xml:space="preserve">Example 1 EBIT matches the published 195,000</t>
  </si>
  <si>
    <t xml:space="preserve">Example 2 Company A EBIT matches the published 250,000</t>
  </si>
  <si>
    <t xml:space="preserve">Example 2 Company A net profit matches the published 168,000</t>
  </si>
  <si>
    <t xml:space="preserve">Example 2 Company B EBIT matches the published 150,000</t>
  </si>
  <si>
    <t xml:space="preserve">Example 2 Company B net profit matches the published 63,000</t>
  </si>
  <si>
    <t xml:space="preserve">Example 3 cash available matches the published 73,000</t>
  </si>
  <si>
    <t xml:space="preserve">Calculator: EBITDA − EBIT = depreciation and amortisation</t>
  </si>
  <si>
    <t xml:space="preserve">Calculator: EBITDA − add-backs = net income</t>
  </si>
  <si>
    <t xml:space="preserve">Calculator: the build-up table ends on the headline EBITDA</t>
  </si>
  <si>
    <t xml:space="preserve">Calculator: margin × revenue = EBITDA</t>
  </si>
  <si>
    <t xml:space="preserve">Overall status</t>
  </si>
  <si>
    <t xml:space="preserve">'N/A' means a check does not apply to the figures currently entered. Published values are the worked-example results on babadigit.com/ebitda-calculator.</t>
  </si>
</sst>
</file>

<file path=xl/styles.xml><?xml version="1.0" encoding="utf-8"?>
<styleSheet xmlns="http://schemas.openxmlformats.org/spreadsheetml/2006/main">
  <numFmts count="5">
    <numFmt numFmtId="164" formatCode="General"/>
    <numFmt numFmtId="165" formatCode="#,##0.00;[RED]\-#,##0.00;\-"/>
    <numFmt numFmtId="166" formatCode="0.00%;[RED]\-0.00%;0.00%"/>
    <numFmt numFmtId="167" formatCode="0.0\×"/>
    <numFmt numFmtId="168" formatCode="0.00%"/>
  </numFmts>
  <fonts count="33">
    <font>
      <sz val="11"/>
      <color theme="1"/>
      <name val="Calibri"/>
      <family val="2"/>
      <charset val="1"/>
    </font>
    <font>
      <sz val="10"/>
      <name val="Arial"/>
      <family val="0"/>
    </font>
    <font>
      <sz val="10"/>
      <name val="Arial"/>
      <family val="0"/>
    </font>
    <font>
      <sz val="10"/>
      <name val="Arial"/>
      <family val="0"/>
    </font>
    <font>
      <b val="true"/>
      <sz val="18"/>
      <color rgb="FFFFFFFF"/>
      <name val="Arial"/>
      <family val="0"/>
      <charset val="1"/>
    </font>
    <font>
      <sz val="10"/>
      <color rgb="FF94A3B8"/>
      <name val="Arial"/>
      <family val="0"/>
      <charset val="1"/>
    </font>
    <font>
      <b val="true"/>
      <sz val="11"/>
      <color rgb="FF0F172A"/>
      <name val="Arial"/>
      <family val="0"/>
      <charset val="1"/>
    </font>
    <font>
      <sz val="10"/>
      <color rgb="FF334155"/>
      <name val="Arial"/>
      <family val="0"/>
      <charset val="1"/>
    </font>
    <font>
      <b val="true"/>
      <sz val="10"/>
      <color rgb="FF0F172A"/>
      <name val="Arial"/>
      <family val="0"/>
      <charset val="1"/>
    </font>
    <font>
      <b val="true"/>
      <sz val="10"/>
      <color rgb="FF0000FF"/>
      <name val="Arial"/>
      <family val="0"/>
      <charset val="1"/>
    </font>
    <font>
      <b val="true"/>
      <sz val="10"/>
      <color rgb="FF000000"/>
      <name val="Arial"/>
      <family val="0"/>
      <charset val="1"/>
    </font>
    <font>
      <b val="true"/>
      <sz val="10"/>
      <color rgb="FF14B8A6"/>
      <name val="Arial"/>
      <family val="0"/>
      <charset val="1"/>
    </font>
    <font>
      <b val="true"/>
      <sz val="10"/>
      <color rgb="FF334155"/>
      <name val="Arial"/>
      <family val="0"/>
      <charset val="1"/>
    </font>
    <font>
      <b val="true"/>
      <sz val="10"/>
      <color rgb="FF2563EB"/>
      <name val="Arial"/>
      <family val="0"/>
      <charset val="1"/>
    </font>
    <font>
      <i val="true"/>
      <sz val="9"/>
      <color rgb="FF64748B"/>
      <name val="Arial"/>
      <family val="0"/>
      <charset val="1"/>
    </font>
    <font>
      <sz val="10"/>
      <color rgb="FF0000FF"/>
      <name val="Arial"/>
      <family val="0"/>
      <charset val="1"/>
    </font>
    <font>
      <sz val="9"/>
      <color rgb="FF64748B"/>
      <name val="Arial"/>
      <family val="0"/>
      <charset val="1"/>
    </font>
    <font>
      <b val="true"/>
      <sz val="9"/>
      <color rgb="FF94A3B8"/>
      <name val="Arial"/>
      <family val="0"/>
      <charset val="1"/>
    </font>
    <font>
      <sz val="10"/>
      <color rgb="FFCBD5E1"/>
      <name val="Arial"/>
      <family val="0"/>
      <charset val="1"/>
    </font>
    <font>
      <b val="true"/>
      <sz val="26"/>
      <color rgb="FF14B8A6"/>
      <name val="Arial"/>
      <family val="0"/>
      <charset val="1"/>
    </font>
    <font>
      <b val="true"/>
      <sz val="11"/>
      <color rgb="FFFFFFFF"/>
      <name val="Arial"/>
      <family val="0"/>
      <charset val="1"/>
    </font>
    <font>
      <b val="true"/>
      <sz val="9"/>
      <color rgb="FFFFFFFF"/>
      <name val="Arial"/>
      <family val="0"/>
      <charset val="1"/>
    </font>
    <font>
      <sz val="10"/>
      <color rgb="FF000000"/>
      <name val="Arial"/>
      <family val="0"/>
      <charset val="1"/>
    </font>
    <font>
      <sz val="9"/>
      <color rgb="FF334155"/>
      <name val="Arial"/>
      <family val="0"/>
      <charset val="1"/>
    </font>
    <font>
      <sz val="10"/>
      <name val="Arial"/>
      <family val="2"/>
    </font>
    <font>
      <sz val="9"/>
      <color rgb="FF0000FF"/>
      <name val="Arial"/>
      <family val="0"/>
      <charset val="1"/>
    </font>
    <font>
      <sz val="10"/>
      <color rgb="FF0F172A"/>
      <name val="Arial"/>
      <family val="0"/>
      <charset val="1"/>
    </font>
    <font>
      <sz val="9"/>
      <color rgb="FF334155"/>
      <name val="Courier New"/>
      <family val="0"/>
      <charset val="1"/>
    </font>
    <font>
      <sz val="10"/>
      <color rgb="FF334155"/>
      <name val="Courier New"/>
      <family val="0"/>
      <charset val="1"/>
    </font>
    <font>
      <sz val="10"/>
      <color rgb="FF0F172A"/>
      <name val="Courier New"/>
      <family val="0"/>
      <charset val="1"/>
    </font>
    <font>
      <sz val="10"/>
      <color rgb="FF64748B"/>
      <name val="Arial"/>
      <family val="0"/>
      <charset val="1"/>
    </font>
    <font>
      <b val="true"/>
      <sz val="10"/>
      <color rgb="FF0F766E"/>
      <name val="Arial"/>
      <family val="0"/>
      <charset val="1"/>
    </font>
    <font>
      <b val="true"/>
      <sz val="11"/>
      <color rgb="FF0F766E"/>
      <name val="Arial"/>
      <family val="0"/>
      <charset val="1"/>
    </font>
  </fonts>
  <fills count="7">
    <fill>
      <patternFill patternType="none"/>
    </fill>
    <fill>
      <patternFill patternType="gray125"/>
    </fill>
    <fill>
      <patternFill patternType="solid">
        <fgColor rgb="FF0F172A"/>
        <bgColor rgb="FF1E293B"/>
      </patternFill>
    </fill>
    <fill>
      <patternFill patternType="solid">
        <fgColor rgb="FF14B8A6"/>
        <bgColor rgb="FF00CCFF"/>
      </patternFill>
    </fill>
    <fill>
      <patternFill patternType="solid">
        <fgColor rgb="FFFEF9C3"/>
        <bgColor rgb="FFFFFF99"/>
      </patternFill>
    </fill>
    <fill>
      <patternFill patternType="solid">
        <fgColor rgb="FFFFFFFF"/>
        <bgColor rgb="FFF8FAFC"/>
      </patternFill>
    </fill>
    <fill>
      <patternFill patternType="solid">
        <fgColor rgb="FFF8FAFC"/>
        <bgColor rgb="FFFFFFFF"/>
      </patternFill>
    </fill>
  </fills>
  <borders count="7">
    <border diagonalUp="false" diagonalDown="false">
      <left/>
      <right/>
      <top/>
      <bottom/>
      <diagonal/>
    </border>
    <border diagonalUp="false" diagonalDown="false">
      <left/>
      <right/>
      <top/>
      <bottom style="medium">
        <color rgb="FF2563EB"/>
      </bottom>
      <diagonal/>
    </border>
    <border diagonalUp="false" diagonalDown="false">
      <left style="thin">
        <color rgb="FFE2E8F0"/>
      </left>
      <right style="thin">
        <color rgb="FFE2E8F0"/>
      </right>
      <top style="thin">
        <color rgb="FFE2E8F0"/>
      </top>
      <bottom style="thin">
        <color rgb="FFE2E8F0"/>
      </bottom>
      <diagonal/>
    </border>
    <border diagonalUp="false" diagonalDown="false">
      <left/>
      <right/>
      <top/>
      <bottom style="thin">
        <color rgb="FF1E293B"/>
      </bottom>
      <diagonal/>
    </border>
    <border diagonalUp="false" diagonalDown="false">
      <left/>
      <right/>
      <top style="thin">
        <color rgb="FF0F172A"/>
      </top>
      <bottom style="thin">
        <color rgb="FFE2E8F0"/>
      </bottom>
      <diagonal/>
    </border>
    <border diagonalUp="false" diagonalDown="false">
      <left/>
      <right/>
      <top style="medium">
        <color rgb="FF0F172A"/>
      </top>
      <bottom style="thin">
        <color rgb="FFE2E8F0"/>
      </bottom>
      <diagonal/>
    </border>
    <border diagonalUp="false" diagonalDown="false">
      <left/>
      <right/>
      <top/>
      <bottom style="thin">
        <color rgb="FFE2E8F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9" fillId="4" borderId="2" xfId="0" applyFont="true" applyBorder="true" applyAlignment="false" applyProtection="false">
      <alignment horizontal="general" vertical="bottom" textRotation="0" wrapText="false" indent="0" shrinkToFit="false"/>
      <protection locked="true" hidden="false"/>
    </xf>
    <xf numFmtId="164" fontId="10" fillId="5" borderId="2" xfId="0" applyFont="true" applyBorder="true" applyAlignment="false" applyProtection="false">
      <alignment horizontal="general" vertical="bottom" textRotation="0" wrapText="false" indent="0" shrinkToFit="false"/>
      <protection locked="true" hidden="false"/>
    </xf>
    <xf numFmtId="164" fontId="11" fillId="2" borderId="2" xfId="0" applyFont="true" applyBorder="true" applyAlignment="false" applyProtection="false">
      <alignment horizontal="general" vertical="bottom" textRotation="0" wrapText="false" indent="0" shrinkToFit="false"/>
      <protection locked="true" hidden="false"/>
    </xf>
    <xf numFmtId="164" fontId="12" fillId="5" borderId="2"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xf numFmtId="164" fontId="0" fillId="2" borderId="0" xfId="0" applyFont="false" applyBorder="false" applyAlignment="true" applyProtection="false">
      <alignment horizontal="left" vertical="bottom" textRotation="0" wrapText="false" indent="1" shrinkToFit="false"/>
      <protection locked="true" hidden="false"/>
    </xf>
    <xf numFmtId="164" fontId="0" fillId="2" borderId="0" xfId="0" applyFont="false" applyBorder="false" applyAlignment="true" applyProtection="false">
      <alignment horizontal="right" vertical="bottom" textRotation="0" wrapText="false" indent="1"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15" fillId="4" borderId="2" xfId="0" applyFont="true" applyBorder="true" applyAlignment="true" applyProtection="false">
      <alignment horizontal="right" vertical="bottom" textRotation="0" wrapText="false" indent="0" shrinkToFit="false"/>
      <protection locked="true" hidden="false"/>
    </xf>
    <xf numFmtId="164" fontId="16" fillId="0" borderId="0" xfId="0" applyFont="true" applyBorder="true" applyAlignment="true" applyProtection="false">
      <alignment horizontal="general" vertical="top" textRotation="0" wrapText="true" indent="0" shrinkToFit="false"/>
      <protection locked="true" hidden="false"/>
    </xf>
    <xf numFmtId="164" fontId="17" fillId="2" borderId="0" xfId="0" applyFont="true" applyBorder="false" applyAlignment="true" applyProtection="false">
      <alignment horizontal="left" vertical="bottom" textRotation="0" wrapText="false" indent="1" shrinkToFit="false"/>
      <protection locked="true" hidden="false"/>
    </xf>
    <xf numFmtId="164" fontId="18" fillId="2" borderId="0" xfId="0" applyFont="true" applyBorder="false" applyAlignment="true" applyProtection="false">
      <alignment horizontal="left" vertical="bottom" textRotation="0" wrapText="false" indent="1" shrinkToFit="false"/>
      <protection locked="true" hidden="false"/>
    </xf>
    <xf numFmtId="165" fontId="19" fillId="2" borderId="0" xfId="0" applyFont="true" applyBorder="true" applyAlignment="true" applyProtection="false">
      <alignment horizontal="left" vertical="center" textRotation="0" wrapText="false" indent="1" shrinkToFit="false"/>
      <protection locked="true" hidden="false"/>
    </xf>
    <xf numFmtId="164" fontId="18" fillId="2" borderId="3" xfId="0" applyFont="true" applyBorder="true" applyAlignment="true" applyProtection="false">
      <alignment horizontal="left" vertical="bottom" textRotation="0" wrapText="false" indent="1" shrinkToFit="false"/>
      <protection locked="true" hidden="false"/>
    </xf>
    <xf numFmtId="165" fontId="20" fillId="2" borderId="3" xfId="0" applyFont="true" applyBorder="true" applyAlignment="true" applyProtection="false">
      <alignment horizontal="right" vertical="bottom" textRotation="0" wrapText="false" indent="1" shrinkToFit="false"/>
      <protection locked="true" hidden="false"/>
    </xf>
    <xf numFmtId="164" fontId="21" fillId="2" borderId="0" xfId="0" applyFont="true" applyBorder="false" applyAlignment="true" applyProtection="false">
      <alignment horizontal="left" vertical="center" textRotation="0" wrapText="true" indent="0" shrinkToFit="false"/>
      <protection locked="true" hidden="false"/>
    </xf>
    <xf numFmtId="164" fontId="21" fillId="2" borderId="0" xfId="0" applyFont="true" applyBorder="false" applyAlignment="true" applyProtection="false">
      <alignment horizontal="right" vertical="center" textRotation="0" wrapText="true" indent="0" shrinkToFit="false"/>
      <protection locked="true" hidden="false"/>
    </xf>
    <xf numFmtId="166" fontId="20" fillId="2" borderId="3" xfId="0" applyFont="true" applyBorder="true" applyAlignment="true" applyProtection="false">
      <alignment horizontal="right" vertical="bottom" textRotation="0" wrapText="false" indent="1" shrinkToFit="false"/>
      <protection locked="true" hidden="false"/>
    </xf>
    <xf numFmtId="165" fontId="22" fillId="0" borderId="2" xfId="0" applyFont="true" applyBorder="true" applyAlignment="true" applyProtection="false">
      <alignment horizontal="right" vertical="bottom" textRotation="0" wrapText="false" indent="0" shrinkToFit="false"/>
      <protection locked="true" hidden="false"/>
    </xf>
    <xf numFmtId="166" fontId="22" fillId="0" borderId="2" xfId="0" applyFont="true" applyBorder="true" applyAlignment="true" applyProtection="false">
      <alignment horizontal="right" vertical="bottom" textRotation="0" wrapText="false" indent="0" shrinkToFit="false"/>
      <protection locked="true" hidden="false"/>
    </xf>
    <xf numFmtId="164" fontId="8" fillId="0" borderId="4" xfId="0" applyFont="true" applyBorder="true" applyAlignment="false" applyProtection="false">
      <alignment horizontal="general" vertical="bottom" textRotation="0" wrapText="false" indent="0" shrinkToFit="false"/>
      <protection locked="true" hidden="false"/>
    </xf>
    <xf numFmtId="165" fontId="10" fillId="0" borderId="4" xfId="0" applyFont="true" applyBorder="true" applyAlignment="true" applyProtection="false">
      <alignment horizontal="right" vertical="bottom" textRotation="0" wrapText="false" indent="0" shrinkToFit="false"/>
      <protection locked="true" hidden="false"/>
    </xf>
    <xf numFmtId="166" fontId="10" fillId="0" borderId="4" xfId="0" applyFont="true" applyBorder="true" applyAlignment="true" applyProtection="false">
      <alignment horizontal="right" vertical="bottom" textRotation="0" wrapText="false" indent="0" shrinkToFit="false"/>
      <protection locked="true" hidden="false"/>
    </xf>
    <xf numFmtId="164" fontId="7" fillId="6" borderId="0" xfId="0" applyFont="true" applyBorder="true" applyAlignment="true" applyProtection="false">
      <alignment horizontal="general" vertical="top" textRotation="0" wrapText="true" indent="0" shrinkToFit="false"/>
      <protection locked="true" hidden="false"/>
    </xf>
    <xf numFmtId="167" fontId="7" fillId="0" borderId="2" xfId="0" applyFont="true" applyBorder="true" applyAlignment="false" applyProtection="false">
      <alignment horizontal="general" vertical="bottom" textRotation="0" wrapText="false" indent="0" shrinkToFit="false"/>
      <protection locked="true" hidden="false"/>
    </xf>
    <xf numFmtId="164" fontId="23"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8" fillId="0" borderId="2" xfId="0" applyFont="true" applyBorder="true" applyAlignment="true" applyProtection="false">
      <alignment horizontal="right" vertical="bottom" textRotation="0" wrapText="false" indent="0" shrinkToFit="false"/>
      <protection locked="true" hidden="false"/>
    </xf>
    <xf numFmtId="164" fontId="15" fillId="4" borderId="2" xfId="0" applyFont="true" applyBorder="true" applyAlignment="false" applyProtection="false">
      <alignment horizontal="general" vertical="bottom" textRotation="0" wrapText="false" indent="0" shrinkToFit="false"/>
      <protection locked="true" hidden="false"/>
    </xf>
    <xf numFmtId="164" fontId="25" fillId="4" borderId="2" xfId="0" applyFont="true" applyBorder="true" applyAlignment="true" applyProtection="false">
      <alignment horizontal="general" vertical="top" textRotation="0" wrapText="true" indent="0" shrinkToFit="false"/>
      <protection locked="true" hidden="false"/>
    </xf>
    <xf numFmtId="164" fontId="8" fillId="0" borderId="5" xfId="0" applyFont="true" applyBorder="true" applyAlignment="false" applyProtection="false">
      <alignment horizontal="general" vertical="bottom" textRotation="0" wrapText="false" indent="0" shrinkToFit="false"/>
      <protection locked="true" hidden="false"/>
    </xf>
    <xf numFmtId="165" fontId="8" fillId="0" borderId="5" xfId="0" applyFont="true" applyBorder="true" applyAlignment="true" applyProtection="false">
      <alignment horizontal="right" vertical="bottom" textRotation="0" wrapText="false" indent="0" shrinkToFit="false"/>
      <protection locked="true" hidden="false"/>
    </xf>
    <xf numFmtId="164" fontId="16" fillId="0" borderId="0" xfId="0" applyFont="true" applyBorder="false" applyAlignment="true" applyProtection="false">
      <alignment horizontal="general" vertical="top" textRotation="0" wrapText="true" indent="0" shrinkToFit="false"/>
      <protection locked="true" hidden="false"/>
    </xf>
    <xf numFmtId="166" fontId="8" fillId="0" borderId="2" xfId="0" applyFont="true" applyBorder="true" applyAlignment="true" applyProtection="false">
      <alignment horizontal="right" vertical="bottom" textRotation="0" wrapText="false" indent="0" shrinkToFit="false"/>
      <protection locked="true" hidden="false"/>
    </xf>
    <xf numFmtId="168" fontId="15" fillId="4" borderId="2" xfId="0" applyFont="true" applyBorder="true" applyAlignment="true" applyProtection="false">
      <alignment horizontal="right" vertical="bottom" textRotation="0" wrapText="false" indent="0" shrinkToFit="false"/>
      <protection locked="true" hidden="false"/>
    </xf>
    <xf numFmtId="165" fontId="26" fillId="0" borderId="2" xfId="0" applyFont="true" applyBorder="true" applyAlignment="true" applyProtection="false">
      <alignment horizontal="right" vertical="bottom" textRotation="0" wrapText="false" indent="0" shrinkToFit="false"/>
      <protection locked="true" hidden="false"/>
    </xf>
    <xf numFmtId="164" fontId="8" fillId="0" borderId="6" xfId="0" applyFont="true" applyBorder="true" applyAlignment="true" applyProtection="false">
      <alignment horizontal="general" vertical="top" textRotation="0" wrapText="true" indent="0" shrinkToFit="false"/>
      <protection locked="true" hidden="false"/>
    </xf>
    <xf numFmtId="164" fontId="7" fillId="0" borderId="6" xfId="0" applyFont="true" applyBorder="true" applyAlignment="true" applyProtection="false">
      <alignment horizontal="general" vertical="top" textRotation="0" wrapText="true" indent="0" shrinkToFit="false"/>
      <protection locked="true" hidden="false"/>
    </xf>
    <xf numFmtId="164" fontId="27" fillId="0" borderId="6" xfId="0" applyFont="true" applyBorder="true" applyAlignment="true" applyProtection="false">
      <alignment horizontal="general" vertical="top" textRotation="0" wrapText="true" indent="0" shrinkToFit="false"/>
      <protection locked="true" hidden="false"/>
    </xf>
    <xf numFmtId="164" fontId="28" fillId="0" borderId="0" xfId="0" applyFont="true" applyBorder="true" applyAlignment="true" applyProtection="false">
      <alignment horizontal="general" vertical="top" textRotation="0" wrapText="true" indent="0" shrinkToFit="false"/>
      <protection locked="true" hidden="false"/>
    </xf>
    <xf numFmtId="164" fontId="29"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5" fontId="22" fillId="0" borderId="2" xfId="0" applyFont="true" applyBorder="true" applyAlignment="true" applyProtection="false">
      <alignment horizontal="right" vertical="center" textRotation="0" wrapText="false" indent="0" shrinkToFit="false"/>
      <protection locked="true" hidden="false"/>
    </xf>
    <xf numFmtId="165" fontId="30" fillId="0" borderId="2" xfId="0" applyFont="true" applyBorder="true" applyAlignment="true" applyProtection="false">
      <alignment horizontal="right" vertical="center" textRotation="0" wrapText="false" indent="0" shrinkToFit="false"/>
      <protection locked="true" hidden="false"/>
    </xf>
    <xf numFmtId="164" fontId="31" fillId="0" borderId="2" xfId="0" applyFont="true" applyBorder="true" applyAlignment="true" applyProtection="false">
      <alignment horizontal="right" vertical="center" textRotation="0" wrapText="false" indent="0" shrinkToFit="false"/>
      <protection locked="true" hidden="false"/>
    </xf>
    <xf numFmtId="166" fontId="22" fillId="0" borderId="2" xfId="0" applyFont="true" applyBorder="true" applyAlignment="true" applyProtection="false">
      <alignment horizontal="right" vertical="center" textRotation="0" wrapText="false" indent="0" shrinkToFit="false"/>
      <protection locked="true" hidden="false"/>
    </xf>
    <xf numFmtId="166" fontId="30" fillId="0" borderId="2" xfId="0" applyFont="true" applyBorder="true" applyAlignment="true" applyProtection="false">
      <alignment horizontal="right" vertical="center" textRotation="0" wrapText="false" indent="0" shrinkToFit="false"/>
      <protection locked="true" hidden="false"/>
    </xf>
    <xf numFmtId="164" fontId="0" fillId="0" borderId="0" xfId="0" applyFont="false" applyBorder="false" applyAlignment="true" applyProtection="false">
      <alignment horizontal="right" vertical="center"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32" fillId="0" borderId="0" xfId="0" applyFont="true" applyBorder="false" applyAlignment="true" applyProtection="false">
      <alignment horizontal="righ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ont>
        <name val="Arial"/>
        <charset val="1"/>
        <family val="0"/>
        <color rgb="FFFCA5A5"/>
        <sz val="10"/>
      </font>
    </dxf>
    <dxf>
      <font>
        <name val="Arial"/>
        <charset val="1"/>
        <family val="0"/>
        <b val="1"/>
        <color rgb="FFFCA5A5"/>
        <sz val="10"/>
      </font>
    </dxf>
    <dxf>
      <font>
        <name val="Arial"/>
        <charset val="1"/>
        <family val="0"/>
        <b val="1"/>
        <color rgb="FFFCA5A5"/>
        <sz val="26"/>
      </font>
    </dxf>
    <dxf>
      <font>
        <name val="Arial"/>
        <charset val="1"/>
        <family val="0"/>
        <b val="1"/>
        <color rgb="FFFCA5A5"/>
        <sz val="11"/>
      </font>
    </dxf>
    <dxf>
      <font>
        <name val="Arial"/>
        <charset val="1"/>
        <family val="0"/>
        <b val="1"/>
        <color rgb="FFB91C1C"/>
        <sz val="9"/>
      </font>
    </dxf>
    <dxf>
      <font>
        <name val="Arial"/>
        <charset val="1"/>
        <family val="0"/>
        <color rgb="FF0F766E"/>
        <sz val="9"/>
      </font>
    </dxf>
    <dxf>
      <font>
        <name val="Arial"/>
        <charset val="1"/>
        <family val="0"/>
        <b val="1"/>
        <color rgb="FFB91C1C"/>
        <sz val="10"/>
      </font>
      <fill>
        <patternFill>
          <bgColor rgb="FFFEE2E2"/>
        </patternFill>
      </fill>
    </dxf>
    <dxf>
      <font>
        <name val="Arial"/>
        <charset val="1"/>
        <family val="0"/>
        <b val="1"/>
        <color rgb="FFB91C1C"/>
        <sz val="11"/>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F766E"/>
      <rgbColor rgb="FFC0C0C0"/>
      <rgbColor rgb="FF808080"/>
      <rgbColor rgb="FF9999FF"/>
      <rgbColor rgb="FF993366"/>
      <rgbColor rgb="FFFEF9C3"/>
      <rgbColor rgb="FFE2E8F0"/>
      <rgbColor rgb="FF660066"/>
      <rgbColor rgb="FFFF8080"/>
      <rgbColor rgb="FF0066CC"/>
      <rgbColor rgb="FFCBD5E1"/>
      <rgbColor rgb="FF000080"/>
      <rgbColor rgb="FFFF00FF"/>
      <rgbColor rgb="FFFFFF00"/>
      <rgbColor rgb="FF00FFFF"/>
      <rgbColor rgb="FF800080"/>
      <rgbColor rgb="FF800000"/>
      <rgbColor rgb="FF008080"/>
      <rgbColor rgb="FF0000FF"/>
      <rgbColor rgb="FF00CCFF"/>
      <rgbColor rgb="FFF8FAFC"/>
      <rgbColor rgb="FFCCFFCC"/>
      <rgbColor rgb="FFFFFF99"/>
      <rgbColor rgb="FF99CCFF"/>
      <rgbColor rgb="FFFCA5A5"/>
      <rgbColor rgb="FFCC99FF"/>
      <rgbColor rgb="FFFEE2E2"/>
      <rgbColor rgb="FF2563EB"/>
      <rgbColor rgb="FF14B8A6"/>
      <rgbColor rgb="FF99CC00"/>
      <rgbColor rgb="FFFFCC00"/>
      <rgbColor rgb="FFFF9900"/>
      <rgbColor rgb="FFFF6600"/>
      <rgbColor rgb="FF64748B"/>
      <rgbColor rgb="FF94A3B8"/>
      <rgbColor rgb="FF003366"/>
      <rgbColor rgb="FF339966"/>
      <rgbColor rgb="FF0F172A"/>
      <rgbColor rgb="FF333300"/>
      <rgbColor rgb="FFB91C1C"/>
      <rgbColor rgb="FF993366"/>
      <rgbColor rgb="FF334155"/>
      <rgbColor rgb="FF1E293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F172A"/>
    <pageSetUpPr fitToPage="true"/>
  </sheetPr>
  <dimension ref="A1:D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74"/>
    <col collapsed="false" customWidth="true" hidden="false" outlineLevel="0" max="4" min="4" style="0" width="3"/>
  </cols>
  <sheetData>
    <row r="1" customFormat="false" ht="7.5" hidden="false" customHeight="true" outlineLevel="0" collapsed="false">
      <c r="A1" s="1"/>
      <c r="B1" s="1"/>
      <c r="C1" s="1"/>
      <c r="D1" s="1"/>
    </row>
    <row r="2" customFormat="false" ht="30" hidden="false" customHeight="true" outlineLevel="0" collapsed="false">
      <c r="A2" s="1"/>
      <c r="B2" s="2" t="s">
        <v>0</v>
      </c>
      <c r="C2" s="1"/>
      <c r="D2" s="1"/>
    </row>
    <row r="3" customFormat="false" ht="19.5" hidden="false" customHeight="true" outlineLevel="0" collapsed="false">
      <c r="A3" s="1"/>
      <c r="B3" s="3" t="s">
        <v>1</v>
      </c>
      <c r="C3" s="1"/>
      <c r="D3" s="1"/>
    </row>
    <row r="4" customFormat="false" ht="7.5" hidden="false" customHeight="true" outlineLevel="0" collapsed="false">
      <c r="A4" s="1"/>
      <c r="B4" s="1"/>
      <c r="C4" s="1"/>
      <c r="D4" s="1"/>
    </row>
    <row r="5" customFormat="false" ht="3" hidden="false" customHeight="true" outlineLevel="0" collapsed="false">
      <c r="A5" s="4"/>
      <c r="B5" s="4"/>
      <c r="C5" s="4"/>
      <c r="D5" s="4"/>
    </row>
    <row r="7" customFormat="false" ht="19.5" hidden="false" customHeight="true" outlineLevel="0" collapsed="false">
      <c r="B7" s="5" t="s">
        <v>2</v>
      </c>
      <c r="C7" s="6"/>
    </row>
    <row r="8" customFormat="false" ht="45.75" hidden="false" customHeight="true" outlineLevel="0" collapsed="false">
      <c r="B8" s="7" t="s">
        <v>3</v>
      </c>
      <c r="C8" s="7"/>
    </row>
    <row r="10" customFormat="false" ht="19.5" hidden="false" customHeight="true" outlineLevel="0" collapsed="false">
      <c r="B10" s="5" t="s">
        <v>4</v>
      </c>
      <c r="C10" s="6"/>
    </row>
    <row r="11" customFormat="false" ht="30" hidden="false" customHeight="true" outlineLevel="0" collapsed="false">
      <c r="B11" s="8" t="s">
        <v>5</v>
      </c>
      <c r="C11" s="9" t="s">
        <v>6</v>
      </c>
    </row>
    <row r="12" customFormat="false" ht="30" hidden="false" customHeight="true" outlineLevel="0" collapsed="false">
      <c r="B12" s="8" t="s">
        <v>7</v>
      </c>
      <c r="C12" s="9" t="s">
        <v>8</v>
      </c>
    </row>
    <row r="13" customFormat="false" ht="30" hidden="false" customHeight="true" outlineLevel="0" collapsed="false">
      <c r="B13" s="8" t="s">
        <v>9</v>
      </c>
      <c r="C13" s="9" t="s">
        <v>10</v>
      </c>
    </row>
    <row r="14" customFormat="false" ht="30" hidden="false" customHeight="true" outlineLevel="0" collapsed="false">
      <c r="B14" s="8" t="s">
        <v>11</v>
      </c>
      <c r="C14" s="9" t="s">
        <v>12</v>
      </c>
    </row>
    <row r="16" customFormat="false" ht="19.5" hidden="false" customHeight="true" outlineLevel="0" collapsed="false">
      <c r="B16" s="5" t="s">
        <v>13</v>
      </c>
      <c r="C16" s="6"/>
    </row>
    <row r="17" customFormat="false" ht="30" hidden="false" customHeight="true" outlineLevel="0" collapsed="false">
      <c r="B17" s="8" t="s">
        <v>14</v>
      </c>
      <c r="C17" s="9" t="s">
        <v>15</v>
      </c>
    </row>
    <row r="18" customFormat="false" ht="18" hidden="false" customHeight="true" outlineLevel="0" collapsed="false">
      <c r="B18" s="8" t="s">
        <v>16</v>
      </c>
      <c r="C18" s="9" t="s">
        <v>17</v>
      </c>
    </row>
    <row r="19" customFormat="false" ht="18" hidden="false" customHeight="true" outlineLevel="0" collapsed="false">
      <c r="B19" s="8" t="s">
        <v>18</v>
      </c>
      <c r="C19" s="9" t="s">
        <v>19</v>
      </c>
    </row>
    <row r="20" customFormat="false" ht="18" hidden="false" customHeight="true" outlineLevel="0" collapsed="false">
      <c r="B20" s="8" t="s">
        <v>20</v>
      </c>
      <c r="C20" s="9" t="s">
        <v>21</v>
      </c>
    </row>
    <row r="21" customFormat="false" ht="18" hidden="false" customHeight="true" outlineLevel="0" collapsed="false">
      <c r="B21" s="8" t="s">
        <v>22</v>
      </c>
      <c r="C21" s="9" t="s">
        <v>23</v>
      </c>
    </row>
    <row r="23" customFormat="false" ht="19.5" hidden="false" customHeight="true" outlineLevel="0" collapsed="false">
      <c r="B23" s="5" t="s">
        <v>24</v>
      </c>
      <c r="C23" s="6"/>
    </row>
    <row r="24" customFormat="false" ht="19.5" hidden="false" customHeight="true" outlineLevel="0" collapsed="false">
      <c r="B24" s="10" t="s">
        <v>25</v>
      </c>
      <c r="C24" s="9" t="s">
        <v>26</v>
      </c>
    </row>
    <row r="25" customFormat="false" ht="19.5" hidden="false" customHeight="true" outlineLevel="0" collapsed="false">
      <c r="B25" s="11" t="s">
        <v>27</v>
      </c>
      <c r="C25" s="9" t="s">
        <v>28</v>
      </c>
    </row>
    <row r="26" customFormat="false" ht="19.5" hidden="false" customHeight="true" outlineLevel="0" collapsed="false">
      <c r="B26" s="12" t="s">
        <v>29</v>
      </c>
      <c r="C26" s="9" t="s">
        <v>30</v>
      </c>
    </row>
    <row r="27" customFormat="false" ht="19.5" hidden="false" customHeight="true" outlineLevel="0" collapsed="false">
      <c r="B27" s="13" t="s">
        <v>31</v>
      </c>
      <c r="C27" s="9" t="s">
        <v>32</v>
      </c>
    </row>
    <row r="29" customFormat="false" ht="19.5" hidden="false" customHeight="true" outlineLevel="0" collapsed="false">
      <c r="B29" s="5" t="s">
        <v>33</v>
      </c>
      <c r="C29" s="6"/>
    </row>
    <row r="30" customFormat="false" ht="30" hidden="false" customHeight="true" outlineLevel="0" collapsed="false">
      <c r="B30" s="8" t="s">
        <v>34</v>
      </c>
      <c r="C30" s="9" t="s">
        <v>35</v>
      </c>
    </row>
    <row r="31" customFormat="false" ht="30" hidden="false" customHeight="true" outlineLevel="0" collapsed="false">
      <c r="B31" s="8" t="s">
        <v>36</v>
      </c>
      <c r="C31" s="9" t="s">
        <v>37</v>
      </c>
    </row>
    <row r="32" customFormat="false" ht="30" hidden="false" customHeight="true" outlineLevel="0" collapsed="false">
      <c r="B32" s="8" t="s">
        <v>38</v>
      </c>
      <c r="C32" s="9" t="s">
        <v>39</v>
      </c>
    </row>
    <row r="33" customFormat="false" ht="30" hidden="false" customHeight="true" outlineLevel="0" collapsed="false">
      <c r="B33" s="8" t="s">
        <v>40</v>
      </c>
      <c r="C33" s="9" t="s">
        <v>41</v>
      </c>
    </row>
    <row r="35" customFormat="false" ht="19.5" hidden="false" customHeight="true" outlineLevel="0" collapsed="false">
      <c r="B35" s="5" t="s">
        <v>42</v>
      </c>
      <c r="C35" s="6"/>
    </row>
    <row r="36" customFormat="false" ht="18" hidden="false" customHeight="true" outlineLevel="0" collapsed="false">
      <c r="B36" s="7" t="s">
        <v>43</v>
      </c>
      <c r="C36" s="7"/>
    </row>
    <row r="37" customFormat="false" ht="18" hidden="false" customHeight="true" outlineLevel="0" collapsed="false">
      <c r="B37" s="7" t="s">
        <v>44</v>
      </c>
      <c r="C37" s="7"/>
    </row>
    <row r="38" customFormat="false" ht="18" hidden="false" customHeight="true" outlineLevel="0" collapsed="false">
      <c r="B38" s="7" t="s">
        <v>45</v>
      </c>
      <c r="C38" s="7"/>
    </row>
    <row r="39" customFormat="false" ht="18" hidden="false" customHeight="true" outlineLevel="0" collapsed="false">
      <c r="B39" s="7" t="s">
        <v>46</v>
      </c>
      <c r="C39" s="7"/>
    </row>
    <row r="40" customFormat="false" ht="18" hidden="false" customHeight="true" outlineLevel="0" collapsed="false">
      <c r="B40" s="7" t="s">
        <v>47</v>
      </c>
      <c r="C40" s="7"/>
    </row>
    <row r="42" customFormat="false" ht="19.5" hidden="false" customHeight="true" outlineLevel="0" collapsed="false">
      <c r="B42" s="5" t="s">
        <v>48</v>
      </c>
      <c r="C42" s="6"/>
    </row>
    <row r="43" customFormat="false" ht="18" hidden="false" customHeight="true" outlineLevel="0" collapsed="false">
      <c r="B43" s="14" t="s">
        <v>49</v>
      </c>
      <c r="C43" s="9" t="s">
        <v>50</v>
      </c>
    </row>
    <row r="44" customFormat="false" ht="18" hidden="false" customHeight="true" outlineLevel="0" collapsed="false">
      <c r="B44" s="14" t="s">
        <v>51</v>
      </c>
      <c r="C44" s="9" t="s">
        <v>52</v>
      </c>
    </row>
    <row r="45" customFormat="false" ht="18" hidden="false" customHeight="true" outlineLevel="0" collapsed="false">
      <c r="B45" s="14" t="s">
        <v>53</v>
      </c>
      <c r="C45" s="9" t="s">
        <v>54</v>
      </c>
    </row>
    <row r="46" customFormat="false" ht="18" hidden="false" customHeight="true" outlineLevel="0" collapsed="false">
      <c r="B46" s="14" t="s">
        <v>55</v>
      </c>
      <c r="C46" s="9" t="s">
        <v>56</v>
      </c>
    </row>
    <row r="47" customFormat="false" ht="18" hidden="false" customHeight="true" outlineLevel="0" collapsed="false">
      <c r="B47" s="14" t="s">
        <v>57</v>
      </c>
      <c r="C47" s="9" t="s">
        <v>58</v>
      </c>
    </row>
    <row r="49" customFormat="false" ht="30" hidden="false" customHeight="true" outlineLevel="0" collapsed="false">
      <c r="B49" s="15" t="s">
        <v>59</v>
      </c>
      <c r="C49" s="15"/>
    </row>
  </sheetData>
  <mergeCells count="7">
    <mergeCell ref="B8:C8"/>
    <mergeCell ref="B36:C36"/>
    <mergeCell ref="B37:C37"/>
    <mergeCell ref="B38:C38"/>
    <mergeCell ref="B39:C39"/>
    <mergeCell ref="B40:C40"/>
    <mergeCell ref="B49:C49"/>
  </mergeCells>
  <hyperlinks>
    <hyperlink ref="B43" location="'EBITDA Calculator'!A1" display="EBITDA Calculator"/>
    <hyperlink ref="B44" location="'Adjusted &amp; Cash'!A1" display="Adjusted &amp; Cash"/>
    <hyperlink ref="B45" location="'Worked Examples'!A1" display="Worked Examples"/>
    <hyperlink ref="B46" location="'Formula Guide'!A1" display="Formula Guide"/>
    <hyperlink ref="B47" location="'Checks'!A1" display="Checks"/>
  </hyperlink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563EB"/>
    <pageSetUpPr fitToPage="true"/>
  </sheetPr>
  <dimension ref="A1:J3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2"/>
    <col collapsed="false" customWidth="true" hidden="false" outlineLevel="0" max="3" min="3" style="0" width="16"/>
    <col collapsed="false" customWidth="true" hidden="false" outlineLevel="0" max="6" min="4" style="0" width="18"/>
    <col collapsed="false" customWidth="true" hidden="false" outlineLevel="0" max="7" min="7" style="0" width="3"/>
    <col collapsed="false" customWidth="true" hidden="false" outlineLevel="0" max="8" min="8" style="0" width="38"/>
    <col collapsed="false" customWidth="true" hidden="false" outlineLevel="0" max="9" min="9" style="0" width="20"/>
    <col collapsed="false" customWidth="true" hidden="false" outlineLevel="0" max="10" min="10" style="0" width="3"/>
  </cols>
  <sheetData>
    <row r="1" customFormat="false" ht="7.5" hidden="false" customHeight="true" outlineLevel="0" collapsed="false">
      <c r="A1" s="1"/>
      <c r="B1" s="1"/>
      <c r="C1" s="1"/>
      <c r="D1" s="1"/>
      <c r="E1" s="1"/>
      <c r="F1" s="1"/>
      <c r="G1" s="1"/>
      <c r="H1" s="1"/>
      <c r="I1" s="1"/>
      <c r="J1" s="1"/>
    </row>
    <row r="2" customFormat="false" ht="30" hidden="false" customHeight="true" outlineLevel="0" collapsed="false">
      <c r="A2" s="1"/>
      <c r="B2" s="2" t="s">
        <v>49</v>
      </c>
      <c r="C2" s="1"/>
      <c r="D2" s="1"/>
      <c r="E2" s="1"/>
      <c r="F2" s="1"/>
      <c r="G2" s="1"/>
      <c r="H2" s="1"/>
      <c r="I2" s="1"/>
      <c r="J2" s="1"/>
    </row>
    <row r="3" customFormat="false" ht="19.5" hidden="false" customHeight="true" outlineLevel="0" collapsed="false">
      <c r="A3" s="1"/>
      <c r="B3" s="3" t="s">
        <v>60</v>
      </c>
      <c r="C3" s="1"/>
      <c r="D3" s="1"/>
      <c r="E3" s="1"/>
      <c r="F3" s="1"/>
      <c r="G3" s="1"/>
      <c r="H3" s="1"/>
      <c r="I3" s="1"/>
      <c r="J3" s="1"/>
    </row>
    <row r="4" customFormat="false" ht="7.5" hidden="false" customHeight="true" outlineLevel="0" collapsed="false">
      <c r="A4" s="1"/>
      <c r="B4" s="1"/>
      <c r="C4" s="1"/>
      <c r="D4" s="1"/>
      <c r="E4" s="1"/>
      <c r="F4" s="1"/>
      <c r="G4" s="1"/>
      <c r="H4" s="1"/>
      <c r="I4" s="1"/>
      <c r="J4" s="1"/>
    </row>
    <row r="5" customFormat="false" ht="3" hidden="false" customHeight="true" outlineLevel="0" collapsed="false">
      <c r="A5" s="4"/>
      <c r="B5" s="4"/>
      <c r="C5" s="4"/>
      <c r="D5" s="4"/>
      <c r="E5" s="4"/>
      <c r="F5" s="4"/>
      <c r="G5" s="4"/>
      <c r="H5" s="4"/>
      <c r="I5" s="4"/>
      <c r="J5" s="4"/>
    </row>
    <row r="7" customFormat="false" ht="19.5" hidden="false" customHeight="true" outlineLevel="0" collapsed="false">
      <c r="B7" s="5" t="s">
        <v>61</v>
      </c>
      <c r="C7" s="6"/>
      <c r="D7" s="6"/>
      <c r="E7" s="6"/>
      <c r="F7" s="6"/>
      <c r="H7" s="16"/>
      <c r="I7" s="17"/>
    </row>
    <row r="8" customFormat="false" ht="15" hidden="false" customHeight="true" outlineLevel="0" collapsed="false">
      <c r="B8" s="18" t="s">
        <v>14</v>
      </c>
      <c r="D8" s="19" t="n">
        <v>120000</v>
      </c>
      <c r="E8" s="20" t="s">
        <v>62</v>
      </c>
      <c r="F8" s="20"/>
      <c r="H8" s="21" t="s">
        <v>63</v>
      </c>
      <c r="I8" s="17"/>
    </row>
    <row r="9" customFormat="false" ht="15" hidden="false" customHeight="true" outlineLevel="0" collapsed="false">
      <c r="B9" s="18" t="s">
        <v>16</v>
      </c>
      <c r="D9" s="19" t="n">
        <v>35000</v>
      </c>
      <c r="E9" s="20" t="s">
        <v>64</v>
      </c>
      <c r="F9" s="20"/>
      <c r="H9" s="16"/>
      <c r="I9" s="17"/>
    </row>
    <row r="10" customFormat="false" ht="15" hidden="false" customHeight="true" outlineLevel="0" collapsed="false">
      <c r="B10" s="18" t="s">
        <v>18</v>
      </c>
      <c r="D10" s="19" t="n">
        <v>40000</v>
      </c>
      <c r="E10" s="20" t="s">
        <v>65</v>
      </c>
      <c r="F10" s="20"/>
      <c r="H10" s="22" t="s">
        <v>34</v>
      </c>
      <c r="I10" s="17"/>
    </row>
    <row r="11" customFormat="false" ht="15" hidden="false" customHeight="true" outlineLevel="0" collapsed="false">
      <c r="B11" s="18" t="s">
        <v>20</v>
      </c>
      <c r="D11" s="19" t="n">
        <v>75000</v>
      </c>
      <c r="E11" s="20" t="s">
        <v>66</v>
      </c>
      <c r="F11" s="20"/>
      <c r="H11" s="23" t="n">
        <f aca="false">N(Net_Income)+N(Interest)+N(Taxes)+N(Dep_Amort)</f>
        <v>270000</v>
      </c>
      <c r="I11" s="23"/>
    </row>
    <row r="12" customFormat="false" ht="15" hidden="false" customHeight="true" outlineLevel="0" collapsed="false">
      <c r="B12" s="18" t="s">
        <v>67</v>
      </c>
      <c r="D12" s="19" t="n">
        <v>1200000</v>
      </c>
      <c r="E12" s="20" t="s">
        <v>68</v>
      </c>
      <c r="F12" s="20"/>
      <c r="H12" s="23"/>
      <c r="I12" s="23"/>
    </row>
    <row r="13" customFormat="false" ht="15" hidden="false" customHeight="false" outlineLevel="0" collapsed="false">
      <c r="H13" s="16"/>
      <c r="I13" s="17"/>
    </row>
    <row r="14" customFormat="false" ht="19.5" hidden="false" customHeight="true" outlineLevel="0" collapsed="false">
      <c r="B14" s="5" t="s">
        <v>69</v>
      </c>
      <c r="C14" s="6"/>
      <c r="D14" s="6"/>
      <c r="E14" s="6"/>
      <c r="F14" s="6"/>
      <c r="H14" s="24" t="s">
        <v>70</v>
      </c>
      <c r="I14" s="25" t="n">
        <f aca="false">N(Net_Income)+N(Interest)+N(Taxes)</f>
        <v>195000</v>
      </c>
    </row>
    <row r="15" customFormat="false" ht="18" hidden="false" customHeight="true" outlineLevel="0" collapsed="false">
      <c r="B15" s="26"/>
      <c r="C15" s="27" t="s">
        <v>71</v>
      </c>
      <c r="D15" s="27" t="s">
        <v>72</v>
      </c>
      <c r="H15" s="24" t="s">
        <v>73</v>
      </c>
      <c r="I15" s="28" t="n">
        <f aca="false">IF(AND(ISNUMBER(EB_Revenue),N(EB_Revenue)&gt;0),EBITDA_Result/EB_Revenue,"—")</f>
        <v>0.225</v>
      </c>
    </row>
    <row r="16" customFormat="false" ht="15" hidden="false" customHeight="false" outlineLevel="0" collapsed="false">
      <c r="B16" s="18" t="s">
        <v>14</v>
      </c>
      <c r="C16" s="29" t="n">
        <f aca="false">N(Net_Income)</f>
        <v>120000</v>
      </c>
      <c r="D16" s="30" t="n">
        <f aca="false">IF(AND(ISNUMBER(EB_Revenue),N(EB_Revenue)&gt;0),(N(Net_Income))/EB_Revenue,"—")</f>
        <v>0.1</v>
      </c>
      <c r="H16" s="24" t="s">
        <v>74</v>
      </c>
      <c r="I16" s="28" t="n">
        <f aca="false">IF(EBITDA_Result&lt;&gt;0,(N(Interest)+N(Taxes)+N(Dep_Amort))/EBITDA_Result,"—")</f>
        <v>0.555555555555556</v>
      </c>
    </row>
    <row r="17" customFormat="false" ht="15" hidden="false" customHeight="false" outlineLevel="0" collapsed="false">
      <c r="B17" s="18" t="s">
        <v>75</v>
      </c>
      <c r="C17" s="29" t="n">
        <f aca="false">N(Interest)</f>
        <v>35000</v>
      </c>
      <c r="D17" s="30" t="n">
        <f aca="false">IF(AND(ISNUMBER(EB_Revenue),N(EB_Revenue)&gt;0),(N(Interest))/EB_Revenue,"—")</f>
        <v>0.0291666666666667</v>
      </c>
      <c r="H17" s="24" t="s">
        <v>76</v>
      </c>
      <c r="I17" s="25" t="n">
        <f aca="false">N(Interest)+N(Taxes)+N(Dep_Amort)</f>
        <v>150000</v>
      </c>
    </row>
    <row r="18" customFormat="false" ht="15" hidden="false" customHeight="false" outlineLevel="0" collapsed="false">
      <c r="B18" s="18" t="s">
        <v>77</v>
      </c>
      <c r="C18" s="29" t="n">
        <f aca="false">N(Taxes)</f>
        <v>40000</v>
      </c>
      <c r="D18" s="30" t="n">
        <f aca="false">IF(AND(ISNUMBER(EB_Revenue),N(EB_Revenue)&gt;0),(N(Taxes))/EB_Revenue,"—")</f>
        <v>0.0333333333333333</v>
      </c>
      <c r="H18" s="16"/>
      <c r="I18" s="17"/>
    </row>
    <row r="19" customFormat="false" ht="15" hidden="false" customHeight="false" outlineLevel="0" collapsed="false">
      <c r="B19" s="31" t="s">
        <v>70</v>
      </c>
      <c r="C19" s="32" t="n">
        <f aca="false">N(Net_Income)+N(Interest)+N(Taxes)</f>
        <v>195000</v>
      </c>
      <c r="D19" s="33" t="n">
        <f aca="false">IF(AND(ISNUMBER(EB_Revenue),N(EB_Revenue)&gt;0),(N(Net_Income)+N(Interest)+N(Taxes))/EB_Revenue,"—")</f>
        <v>0.1625</v>
      </c>
      <c r="H19" s="16"/>
      <c r="I19" s="17"/>
    </row>
    <row r="20" customFormat="false" ht="15" hidden="false" customHeight="false" outlineLevel="0" collapsed="false">
      <c r="B20" s="18" t="s">
        <v>78</v>
      </c>
      <c r="C20" s="29" t="n">
        <f aca="false">N(Dep_Amort)</f>
        <v>75000</v>
      </c>
      <c r="D20" s="30" t="n">
        <f aca="false">IF(AND(ISNUMBER(EB_Revenue),N(EB_Revenue)&gt;0),(N(Dep_Amort))/EB_Revenue,"—")</f>
        <v>0.0625</v>
      </c>
    </row>
    <row r="21" customFormat="false" ht="19.5" hidden="false" customHeight="true" outlineLevel="0" collapsed="false">
      <c r="B21" s="31" t="s">
        <v>34</v>
      </c>
      <c r="C21" s="32" t="n">
        <f aca="false">N(Net_Income)+N(Interest)+N(Taxes)+N(Dep_Amort)</f>
        <v>270000</v>
      </c>
      <c r="D21" s="33" t="n">
        <f aca="false">IF(AND(ISNUMBER(EB_Revenue),N(EB_Revenue)&gt;0),(N(Net_Income)+N(Interest)+N(Taxes)+N(Dep_Amort))/EB_Revenue,"—")</f>
        <v>0.225</v>
      </c>
      <c r="H21" s="5" t="s">
        <v>79</v>
      </c>
      <c r="I21" s="6"/>
    </row>
    <row r="22" customFormat="false" ht="15" hidden="false" customHeight="false" outlineLevel="0" collapsed="false">
      <c r="H22" s="34" t="str">
        <f aca="false">IF(EBITDA_Result&gt;=0,"EBITDA of "&amp;TEXT(EBITDA_Result,"#,##0.00")&amp;" is "&amp;TEXT(Addbacks,"#,##0.00")&amp;" higher than net income, because interest, tax and non-cash charges have been added back. Those costs are still real.","A negative EBITDA means the operation loses money before funding costs, tax and non-cash charges are even considered.")</f>
        <v>EBITDA of 270,000.00 is 150,000.00 higher than net income, because interest, tax and non-cash charges have been added back. Those costs are still real.</v>
      </c>
      <c r="I22" s="34"/>
    </row>
    <row r="23" customFormat="false" ht="30" hidden="false" customHeight="true" outlineLevel="0" collapsed="false">
      <c r="B23" s="20" t="s">
        <v>80</v>
      </c>
      <c r="C23" s="20"/>
      <c r="D23" s="20"/>
      <c r="E23" s="20"/>
      <c r="F23" s="20"/>
      <c r="H23" s="34"/>
      <c r="I23" s="34"/>
    </row>
    <row r="24" customFormat="false" ht="15" hidden="false" customHeight="false" outlineLevel="0" collapsed="false">
      <c r="B24" s="20"/>
      <c r="C24" s="20"/>
      <c r="D24" s="20"/>
      <c r="E24" s="20"/>
      <c r="F24" s="20"/>
      <c r="H24" s="34"/>
      <c r="I24" s="34"/>
    </row>
    <row r="25" customFormat="false" ht="15" hidden="false" customHeight="false" outlineLevel="0" collapsed="false">
      <c r="H25" s="34"/>
      <c r="I25" s="34"/>
    </row>
    <row r="26" customFormat="false" ht="19.5" hidden="false" customHeight="true" outlineLevel="0" collapsed="false">
      <c r="B26" s="5" t="s">
        <v>81</v>
      </c>
      <c r="C26" s="6"/>
      <c r="D26" s="6"/>
      <c r="E26" s="6"/>
      <c r="F26" s="6"/>
      <c r="H26" s="34"/>
      <c r="I26" s="34"/>
    </row>
    <row r="27" customFormat="false" ht="18" hidden="false" customHeight="true" outlineLevel="0" collapsed="false">
      <c r="B27" s="26" t="s">
        <v>82</v>
      </c>
      <c r="C27" s="27" t="s">
        <v>83</v>
      </c>
      <c r="H27" s="34"/>
      <c r="I27" s="34"/>
    </row>
    <row r="28" customFormat="false" ht="15" hidden="false" customHeight="false" outlineLevel="0" collapsed="false">
      <c r="B28" s="35" t="n">
        <v>3</v>
      </c>
      <c r="C28" s="29" t="n">
        <f aca="false">IF(EBITDA_Result&gt;0,EBITDA_Result*B28,"—")</f>
        <v>810000</v>
      </c>
    </row>
    <row r="29" customFormat="false" ht="19.5" hidden="false" customHeight="true" outlineLevel="0" collapsed="false">
      <c r="B29" s="35" t="n">
        <v>5</v>
      </c>
      <c r="C29" s="29" t="n">
        <f aca="false">IF(EBITDA_Result&gt;0,EBITDA_Result*B29,"—")</f>
        <v>1350000</v>
      </c>
      <c r="H29" s="5" t="s">
        <v>84</v>
      </c>
      <c r="I29" s="6"/>
    </row>
    <row r="30" customFormat="false" ht="15" hidden="false" customHeight="false" outlineLevel="0" collapsed="false">
      <c r="B30" s="35" t="n">
        <v>7</v>
      </c>
      <c r="C30" s="29" t="n">
        <f aca="false">IF(EBITDA_Result&gt;0,EBITDA_Result*B30,"—")</f>
        <v>1890000</v>
      </c>
      <c r="H30" s="36" t="str">
        <f aca="false">IF(COUNTBLANK($D$8:$D$11)=4,"Check — enter your figures",IF(COUNTBLANK($D$8:$D$11)&gt;0,"OK — "&amp;COUNTBLANK($D$8:$D$11)&amp;" line(s) blank, treated as zero","OK — all four lines entered"))</f>
        <v>OK — all four lines entered</v>
      </c>
      <c r="I30" s="36"/>
    </row>
    <row r="31" customFormat="false" ht="15" hidden="false" customHeight="false" outlineLevel="0" collapsed="false">
      <c r="B31" s="35" t="n">
        <v>10</v>
      </c>
      <c r="C31" s="29" t="n">
        <f aca="false">IF(EBITDA_Result&gt;0,EBITDA_Result*B31,"—")</f>
        <v>2700000</v>
      </c>
      <c r="H31" s="36" t="str">
        <f aca="false">IF(OR(N(Interest)&lt;0,N(Dep_Amort)&lt;0),"Check — interest and D&amp;A are normally entered as positive numbers","OK — add-backs entered as positive numbers")</f>
        <v>OK — add-backs entered as positive numbers</v>
      </c>
      <c r="I31" s="36"/>
    </row>
    <row r="32" customFormat="false" ht="30" hidden="false" customHeight="true" outlineLevel="0" collapsed="false">
      <c r="B32" s="20" t="s">
        <v>85</v>
      </c>
      <c r="C32" s="20"/>
      <c r="D32" s="20"/>
      <c r="E32" s="20"/>
      <c r="F32" s="20"/>
      <c r="H32" s="36" t="str">
        <f aca="false">IF(ISBLANK(EB_Revenue),"OK — no revenue entered, margin not shown",IF(N(EB_Revenue)&lt;=0,"Check — revenue must be above zero for the margin","OK — revenue entered"))</f>
        <v>OK — revenue entered</v>
      </c>
      <c r="I32" s="36"/>
    </row>
    <row r="33" customFormat="false" ht="15" hidden="false" customHeight="false" outlineLevel="0" collapsed="false">
      <c r="B33" s="20"/>
      <c r="C33" s="20"/>
      <c r="D33" s="20"/>
      <c r="E33" s="20"/>
      <c r="F33" s="20"/>
    </row>
    <row r="34" customFormat="false" ht="15" hidden="false" customHeight="true" outlineLevel="0" collapsed="false">
      <c r="H34" s="20" t="s">
        <v>86</v>
      </c>
      <c r="I34" s="20"/>
    </row>
    <row r="35" customFormat="false" ht="15" hidden="false" customHeight="false" outlineLevel="0" collapsed="false">
      <c r="H35" s="20"/>
      <c r="I35" s="20"/>
    </row>
  </sheetData>
  <mergeCells count="13">
    <mergeCell ref="E8:F8"/>
    <mergeCell ref="E9:F9"/>
    <mergeCell ref="E10:F10"/>
    <mergeCell ref="E11:F11"/>
    <mergeCell ref="H11:I12"/>
    <mergeCell ref="E12:F12"/>
    <mergeCell ref="H22:I27"/>
    <mergeCell ref="B23:F24"/>
    <mergeCell ref="H30:I30"/>
    <mergeCell ref="H31:I31"/>
    <mergeCell ref="B32:F33"/>
    <mergeCell ref="H32:I32"/>
    <mergeCell ref="H34:I35"/>
  </mergeCells>
  <conditionalFormatting sqref="C16">
    <cfRule type="expression" priority="2" aboveAverage="0" equalAverage="0" bottom="0" percent="0" rank="0" text="" dxfId="0">
      <formula>AND(ISNUMBER($C$16),$C$16&lt;0)</formula>
    </cfRule>
  </conditionalFormatting>
  <conditionalFormatting sqref="C17">
    <cfRule type="expression" priority="3" aboveAverage="0" equalAverage="0" bottom="0" percent="0" rank="0" text="" dxfId="0">
      <formula>AND(ISNUMBER($C$17),$C$17&lt;0)</formula>
    </cfRule>
  </conditionalFormatting>
  <conditionalFormatting sqref="C18">
    <cfRule type="expression" priority="4" aboveAverage="0" equalAverage="0" bottom="0" percent="0" rank="0" text="" dxfId="0">
      <formula>AND(ISNUMBER($C$18),$C$18&lt;0)</formula>
    </cfRule>
  </conditionalFormatting>
  <conditionalFormatting sqref="C19">
    <cfRule type="expression" priority="5" aboveAverage="0" equalAverage="0" bottom="0" percent="0" rank="0" text="" dxfId="1">
      <formula>AND(ISNUMBER($C$19),$C$19&lt;0)</formula>
    </cfRule>
  </conditionalFormatting>
  <conditionalFormatting sqref="C20">
    <cfRule type="expression" priority="6" aboveAverage="0" equalAverage="0" bottom="0" percent="0" rank="0" text="" dxfId="0">
      <formula>AND(ISNUMBER($C$20),$C$20&lt;0)</formula>
    </cfRule>
  </conditionalFormatting>
  <conditionalFormatting sqref="C21">
    <cfRule type="expression" priority="7" aboveAverage="0" equalAverage="0" bottom="0" percent="0" rank="0" text="" dxfId="1">
      <formula>AND(ISNUMBER($C$21),$C$21&lt;0)</formula>
    </cfRule>
  </conditionalFormatting>
  <conditionalFormatting sqref="H11">
    <cfRule type="expression" priority="8" aboveAverage="0" equalAverage="0" bottom="0" percent="0" rank="0" text="" dxfId="2">
      <formula>AND(ISNUMBER($H$11),$H$11&lt;0)</formula>
    </cfRule>
  </conditionalFormatting>
  <conditionalFormatting sqref="I14">
    <cfRule type="expression" priority="9" aboveAverage="0" equalAverage="0" bottom="0" percent="0" rank="0" text="" dxfId="3">
      <formula>AND(ISNUMBER($I$14),$I$14&lt;0)</formula>
    </cfRule>
  </conditionalFormatting>
  <conditionalFormatting sqref="I15">
    <cfRule type="expression" priority="10" aboveAverage="0" equalAverage="0" bottom="0" percent="0" rank="0" text="" dxfId="3">
      <formula>AND(ISNUMBER($I$15),$I$15&lt;0)</formula>
    </cfRule>
  </conditionalFormatting>
  <conditionalFormatting sqref="I16">
    <cfRule type="expression" priority="11" aboveAverage="0" equalAverage="0" bottom="0" percent="0" rank="0" text="" dxfId="3">
      <formula>AND(ISNUMBER($I$16),$I$16&lt;0)</formula>
    </cfRule>
  </conditionalFormatting>
  <conditionalFormatting sqref="I17">
    <cfRule type="expression" priority="12" aboveAverage="0" equalAverage="0" bottom="0" percent="0" rank="0" text="" dxfId="3">
      <formula>AND(ISNUMBER($I$17),$I$17&lt;0)</formula>
    </cfRule>
  </conditionalFormatting>
  <conditionalFormatting sqref="H30">
    <cfRule type="expression" priority="13" aboveAverage="0" equalAverage="0" bottom="0" percent="0" rank="0" text="" dxfId="4">
      <formula>LEFT(H30,5)="Check"</formula>
    </cfRule>
    <cfRule type="expression" priority="14" aboveAverage="0" equalAverage="0" bottom="0" percent="0" rank="0" text="" dxfId="5">
      <formula>LEFT(H30,2)="OK"</formula>
    </cfRule>
  </conditionalFormatting>
  <conditionalFormatting sqref="H31">
    <cfRule type="expression" priority="15" aboveAverage="0" equalAverage="0" bottom="0" percent="0" rank="0" text="" dxfId="4">
      <formula>LEFT(H31,5)="Check"</formula>
    </cfRule>
    <cfRule type="expression" priority="16" aboveAverage="0" equalAverage="0" bottom="0" percent="0" rank="0" text="" dxfId="5">
      <formula>LEFT(H31,2)="OK"</formula>
    </cfRule>
  </conditionalFormatting>
  <conditionalFormatting sqref="H32">
    <cfRule type="expression" priority="17" aboveAverage="0" equalAverage="0" bottom="0" percent="0" rank="0" text="" dxfId="4">
      <formula>LEFT(H32,5)="Check"</formula>
    </cfRule>
    <cfRule type="expression" priority="18" aboveAverage="0" equalAverage="0" bottom="0" percent="0" rank="0" text="" dxfId="5">
      <formula>LEFT(H32,2)="OK"</formula>
    </cfRule>
  </conditionalFormatting>
  <dataValidations count="1">
    <dataValidation allowBlank="true" error="Enter a number." errorStyle="stop" errorTitle="Value" operator="between" showDropDown="false" showErrorMessage="true" showInputMessage="false" sqref="D8:D12" type="decimal">
      <formula1>-1000000000000000</formula1>
      <formula2>0</formula2>
    </dataValidation>
  </dataValidation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4B8A6"/>
    <pageSetUpPr fitToPage="true"/>
  </sheetPr>
  <dimension ref="A1:E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0"/>
    <col collapsed="false" customWidth="true" hidden="false" outlineLevel="0" max="3" min="3" style="0" width="18"/>
    <col collapsed="false" customWidth="true" hidden="false" outlineLevel="0" max="4" min="4" style="0" width="44"/>
    <col collapsed="false" customWidth="true" hidden="false" outlineLevel="0" max="5" min="5" style="0" width="3"/>
  </cols>
  <sheetData>
    <row r="1" customFormat="false" ht="7.5" hidden="false" customHeight="true" outlineLevel="0" collapsed="false">
      <c r="A1" s="1"/>
      <c r="B1" s="1"/>
      <c r="C1" s="1"/>
      <c r="D1" s="1"/>
      <c r="E1" s="1"/>
    </row>
    <row r="2" customFormat="false" ht="30" hidden="false" customHeight="true" outlineLevel="0" collapsed="false">
      <c r="A2" s="1"/>
      <c r="B2" s="2" t="s">
        <v>51</v>
      </c>
      <c r="C2" s="1"/>
      <c r="D2" s="1"/>
      <c r="E2" s="1"/>
    </row>
    <row r="3" customFormat="false" ht="19.5" hidden="false" customHeight="true" outlineLevel="0" collapsed="false">
      <c r="A3" s="1"/>
      <c r="B3" s="3" t="s">
        <v>87</v>
      </c>
      <c r="C3" s="1"/>
      <c r="D3" s="1"/>
      <c r="E3" s="1"/>
    </row>
    <row r="4" customFormat="false" ht="7.5" hidden="false" customHeight="true" outlineLevel="0" collapsed="false">
      <c r="A4" s="1"/>
      <c r="B4" s="1"/>
      <c r="C4" s="1"/>
      <c r="D4" s="1"/>
      <c r="E4" s="1"/>
    </row>
    <row r="5" customFormat="false" ht="3" hidden="false" customHeight="true" outlineLevel="0" collapsed="false">
      <c r="A5" s="4"/>
      <c r="B5" s="4"/>
      <c r="C5" s="4"/>
      <c r="D5" s="4"/>
      <c r="E5" s="4"/>
    </row>
    <row r="7" customFormat="false" ht="19.5" hidden="false" customHeight="true" outlineLevel="0" collapsed="false">
      <c r="B7" s="5" t="s">
        <v>88</v>
      </c>
      <c r="C7" s="6"/>
      <c r="D7" s="6"/>
    </row>
    <row r="8" customFormat="false" ht="15" hidden="false" customHeight="false" outlineLevel="0" collapsed="false">
      <c r="B8" s="37" t="s">
        <v>89</v>
      </c>
      <c r="C8" s="38" t="n">
        <f aca="false">EBITDA_Result</f>
        <v>270000</v>
      </c>
    </row>
    <row r="9" customFormat="false" ht="30" hidden="false" customHeight="true" outlineLevel="0" collapsed="false">
      <c r="B9" s="26" t="s">
        <v>90</v>
      </c>
      <c r="C9" s="27" t="s">
        <v>71</v>
      </c>
      <c r="D9" s="27" t="s">
        <v>91</v>
      </c>
    </row>
    <row r="10" customFormat="false" ht="22.35" hidden="false" customHeight="false" outlineLevel="0" collapsed="false">
      <c r="B10" s="39" t="s">
        <v>92</v>
      </c>
      <c r="C10" s="19" t="n">
        <v>15000</v>
      </c>
      <c r="D10" s="40" t="s">
        <v>93</v>
      </c>
    </row>
    <row r="11" customFormat="false" ht="15" hidden="false" customHeight="false" outlineLevel="0" collapsed="false">
      <c r="B11" s="39" t="s">
        <v>94</v>
      </c>
      <c r="C11" s="19" t="n">
        <v>8000</v>
      </c>
      <c r="D11" s="40" t="s">
        <v>95</v>
      </c>
    </row>
    <row r="12" customFormat="false" ht="15" hidden="false" customHeight="false" outlineLevel="0" collapsed="false">
      <c r="B12" s="39" t="s">
        <v>96</v>
      </c>
      <c r="C12" s="19" t="n">
        <v>0</v>
      </c>
      <c r="D12" s="40" t="s">
        <v>97</v>
      </c>
    </row>
    <row r="13" customFormat="false" ht="15" hidden="false" customHeight="false" outlineLevel="0" collapsed="false">
      <c r="B13" s="39"/>
      <c r="C13" s="19"/>
      <c r="D13" s="40"/>
    </row>
    <row r="14" customFormat="false" ht="15" hidden="false" customHeight="false" outlineLevel="0" collapsed="false">
      <c r="B14" s="39"/>
      <c r="C14" s="19"/>
      <c r="D14" s="40"/>
    </row>
    <row r="15" customFormat="false" ht="15" hidden="false" customHeight="false" outlineLevel="0" collapsed="false">
      <c r="B15" s="39"/>
      <c r="C15" s="19"/>
      <c r="D15" s="40"/>
    </row>
    <row r="16" customFormat="false" ht="15" hidden="false" customHeight="false" outlineLevel="0" collapsed="false">
      <c r="B16" s="39"/>
      <c r="C16" s="19"/>
      <c r="D16" s="40"/>
    </row>
    <row r="17" customFormat="false" ht="15" hidden="false" customHeight="false" outlineLevel="0" collapsed="false">
      <c r="B17" s="39"/>
      <c r="C17" s="19"/>
      <c r="D17" s="40"/>
    </row>
    <row r="18" customFormat="false" ht="15" hidden="false" customHeight="false" outlineLevel="0" collapsed="false">
      <c r="B18" s="41" t="s">
        <v>98</v>
      </c>
      <c r="C18" s="42" t="n">
        <f aca="false">C8+SUM(C10:C17)</f>
        <v>293000</v>
      </c>
    </row>
    <row r="19" customFormat="false" ht="15" hidden="false" customHeight="false" outlineLevel="0" collapsed="false">
      <c r="B19" s="18" t="s">
        <v>99</v>
      </c>
      <c r="C19" s="30" t="n">
        <f aca="false">IF(C8&lt;&gt;0,SUM(C10:C17)/C8,"—")</f>
        <v>0.0851851851851852</v>
      </c>
    </row>
    <row r="20" customFormat="false" ht="30" hidden="false" customHeight="true" outlineLevel="0" collapsed="false">
      <c r="B20" s="20" t="s">
        <v>100</v>
      </c>
      <c r="C20" s="20"/>
      <c r="D20" s="20"/>
    </row>
    <row r="21" customFormat="false" ht="15" hidden="false" customHeight="false" outlineLevel="0" collapsed="false">
      <c r="B21" s="20"/>
      <c r="C21" s="20"/>
      <c r="D21" s="20"/>
    </row>
    <row r="23" customFormat="false" ht="19.5" hidden="false" customHeight="true" outlineLevel="0" collapsed="false">
      <c r="B23" s="5" t="s">
        <v>101</v>
      </c>
      <c r="C23" s="6"/>
      <c r="D23" s="6"/>
    </row>
    <row r="24" customFormat="false" ht="15" hidden="false" customHeight="false" outlineLevel="0" collapsed="false">
      <c r="B24" s="37" t="s">
        <v>102</v>
      </c>
      <c r="C24" s="38" t="n">
        <f aca="false">EBITDA_Result</f>
        <v>270000</v>
      </c>
    </row>
    <row r="25" customFormat="false" ht="15" hidden="false" customHeight="false" outlineLevel="0" collapsed="false">
      <c r="B25" s="18" t="s">
        <v>103</v>
      </c>
      <c r="C25" s="19" t="n">
        <v>50000</v>
      </c>
      <c r="D25" s="43" t="s">
        <v>104</v>
      </c>
    </row>
    <row r="26" customFormat="false" ht="22.35" hidden="false" customHeight="false" outlineLevel="0" collapsed="false">
      <c r="B26" s="18" t="s">
        <v>105</v>
      </c>
      <c r="C26" s="19" t="n">
        <v>35000</v>
      </c>
      <c r="D26" s="43" t="s">
        <v>106</v>
      </c>
    </row>
    <row r="27" customFormat="false" ht="15" hidden="false" customHeight="false" outlineLevel="0" collapsed="false">
      <c r="B27" s="18" t="s">
        <v>107</v>
      </c>
      <c r="C27" s="19" t="n">
        <v>40000</v>
      </c>
      <c r="D27" s="43" t="s">
        <v>108</v>
      </c>
    </row>
    <row r="28" customFormat="false" ht="22.35" hidden="false" customHeight="false" outlineLevel="0" collapsed="false">
      <c r="B28" s="18" t="s">
        <v>109</v>
      </c>
      <c r="C28" s="19" t="n">
        <v>15000</v>
      </c>
      <c r="D28" s="43" t="s">
        <v>110</v>
      </c>
    </row>
    <row r="29" customFormat="false" ht="15" hidden="false" customHeight="false" outlineLevel="0" collapsed="false">
      <c r="B29" s="41" t="s">
        <v>111</v>
      </c>
      <c r="C29" s="42" t="n">
        <f aca="false">C24-SUM(C25:C28)</f>
        <v>130000</v>
      </c>
    </row>
    <row r="30" customFormat="false" ht="15" hidden="false" customHeight="false" outlineLevel="0" collapsed="false">
      <c r="B30" s="18" t="s">
        <v>112</v>
      </c>
      <c r="C30" s="30" t="n">
        <f aca="false">IF(C24&gt;0,C29/C24,"—")</f>
        <v>0.481481481481481</v>
      </c>
    </row>
    <row r="32" customFormat="false" ht="30" hidden="false" customHeight="true" outlineLevel="0" collapsed="false">
      <c r="B32" s="20" t="s">
        <v>113</v>
      </c>
      <c r="C32" s="20"/>
      <c r="D32" s="20"/>
    </row>
    <row r="33" customFormat="false" ht="15" hidden="false" customHeight="false" outlineLevel="0" collapsed="false">
      <c r="B33" s="20"/>
      <c r="C33" s="20"/>
      <c r="D33" s="20"/>
    </row>
  </sheetData>
  <mergeCells count="2">
    <mergeCell ref="B20:D21"/>
    <mergeCell ref="B32:D33"/>
  </mergeCells>
  <conditionalFormatting sqref="C29">
    <cfRule type="expression" priority="2" aboveAverage="0" equalAverage="0" bottom="0" percent="0" rank="0" text="" dxfId="1">
      <formula>AND(ISNUMBER($C$29),$C$29&lt;0)</formula>
    </cfRule>
  </conditionalFormatting>
  <dataValidations count="2">
    <dataValidation allowBlank="true" error="Enter a number." errorStyle="stop" errorTitle="Adjustment" operator="between" showDropDown="false" showErrorMessage="true" showInputMessage="false" sqref="C10:C17" type="decimal">
      <formula1>-1000000000000000</formula1>
      <formula2>0</formula2>
    </dataValidation>
    <dataValidation allowBlank="true" error="Enter a number." errorStyle="stop" errorTitle="Amount" operator="between" showDropDown="false" showErrorMessage="true" showInputMessage="false" sqref="C25:C28" type="decimal">
      <formula1>-1000000000000000</formula1>
      <formula2>0</formula2>
    </dataValidation>
  </dataValidation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G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6"/>
    <col collapsed="false" customWidth="true" hidden="false" outlineLevel="0" max="5" min="3" style="0" width="16"/>
    <col collapsed="false" customWidth="true" hidden="false" outlineLevel="0" max="6" min="6" style="0" width="40"/>
    <col collapsed="false" customWidth="true" hidden="false" outlineLevel="0" max="7" min="7" style="0" width="3"/>
  </cols>
  <sheetData>
    <row r="1" customFormat="false" ht="7.5" hidden="false" customHeight="true" outlineLevel="0" collapsed="false">
      <c r="A1" s="1"/>
      <c r="B1" s="1"/>
      <c r="C1" s="1"/>
      <c r="D1" s="1"/>
      <c r="E1" s="1"/>
      <c r="F1" s="1"/>
      <c r="G1" s="1"/>
    </row>
    <row r="2" customFormat="false" ht="30" hidden="false" customHeight="true" outlineLevel="0" collapsed="false">
      <c r="A2" s="1"/>
      <c r="B2" s="2" t="s">
        <v>53</v>
      </c>
      <c r="C2" s="1"/>
      <c r="D2" s="1"/>
      <c r="E2" s="1"/>
      <c r="F2" s="1"/>
      <c r="G2" s="1"/>
    </row>
    <row r="3" customFormat="false" ht="19.5" hidden="false" customHeight="true" outlineLevel="0" collapsed="false">
      <c r="A3" s="1"/>
      <c r="B3" s="3" t="s">
        <v>114</v>
      </c>
      <c r="C3" s="1"/>
      <c r="D3" s="1"/>
      <c r="E3" s="1"/>
      <c r="F3" s="1"/>
      <c r="G3" s="1"/>
    </row>
    <row r="4" customFormat="false" ht="7.5" hidden="false" customHeight="true" outlineLevel="0" collapsed="false">
      <c r="A4" s="1"/>
      <c r="B4" s="1"/>
      <c r="C4" s="1"/>
      <c r="D4" s="1"/>
      <c r="E4" s="1"/>
      <c r="F4" s="1"/>
      <c r="G4" s="1"/>
    </row>
    <row r="5" customFormat="false" ht="3" hidden="false" customHeight="true" outlineLevel="0" collapsed="false">
      <c r="A5" s="4"/>
      <c r="B5" s="4"/>
      <c r="C5" s="4"/>
      <c r="D5" s="4"/>
      <c r="E5" s="4"/>
      <c r="F5" s="4"/>
      <c r="G5" s="4"/>
    </row>
    <row r="7" customFormat="false" ht="19.5" hidden="false" customHeight="true" outlineLevel="0" collapsed="false">
      <c r="B7" s="5" t="s">
        <v>115</v>
      </c>
      <c r="C7" s="6"/>
      <c r="D7" s="6"/>
      <c r="E7" s="6"/>
      <c r="F7" s="6"/>
    </row>
    <row r="8" customFormat="false" ht="30" hidden="false" customHeight="true" outlineLevel="0" collapsed="false">
      <c r="B8" s="7" t="s">
        <v>116</v>
      </c>
      <c r="C8" s="7"/>
      <c r="D8" s="7"/>
      <c r="E8" s="7"/>
      <c r="F8" s="7"/>
    </row>
    <row r="9" customFormat="false" ht="15" hidden="false" customHeight="false" outlineLevel="0" collapsed="false">
      <c r="B9" s="18" t="s">
        <v>14</v>
      </c>
      <c r="C9" s="19" t="n">
        <v>120000</v>
      </c>
    </row>
    <row r="10" customFormat="false" ht="15" hidden="false" customHeight="false" outlineLevel="0" collapsed="false">
      <c r="B10" s="18" t="s">
        <v>16</v>
      </c>
      <c r="C10" s="19" t="n">
        <v>35000</v>
      </c>
    </row>
    <row r="11" customFormat="false" ht="15" hidden="false" customHeight="false" outlineLevel="0" collapsed="false">
      <c r="B11" s="18" t="s">
        <v>18</v>
      </c>
      <c r="C11" s="19" t="n">
        <v>40000</v>
      </c>
    </row>
    <row r="12" customFormat="false" ht="15" hidden="false" customHeight="false" outlineLevel="0" collapsed="false">
      <c r="B12" s="18" t="s">
        <v>20</v>
      </c>
      <c r="C12" s="19" t="n">
        <v>75000</v>
      </c>
    </row>
    <row r="13" customFormat="false" ht="15" hidden="false" customHeight="false" outlineLevel="0" collapsed="false">
      <c r="B13" s="18" t="s">
        <v>22</v>
      </c>
      <c r="C13" s="19" t="n">
        <v>1200000</v>
      </c>
    </row>
    <row r="14" customFormat="false" ht="15" hidden="false" customHeight="true" outlineLevel="0" collapsed="false">
      <c r="B14" s="37" t="s">
        <v>34</v>
      </c>
      <c r="C14" s="38" t="n">
        <f aca="false">C9+C10+C11+C12</f>
        <v>270000</v>
      </c>
      <c r="D14" s="20" t="s">
        <v>117</v>
      </c>
      <c r="E14" s="20"/>
      <c r="F14" s="20"/>
    </row>
    <row r="15" customFormat="false" ht="15" hidden="false" customHeight="true" outlineLevel="0" collapsed="false">
      <c r="B15" s="37" t="s">
        <v>73</v>
      </c>
      <c r="C15" s="44" t="n">
        <f aca="false">C14/C13</f>
        <v>0.225</v>
      </c>
      <c r="D15" s="20" t="s">
        <v>118</v>
      </c>
      <c r="E15" s="20"/>
      <c r="F15" s="20"/>
    </row>
    <row r="16" customFormat="false" ht="15" hidden="false" customHeight="true" outlineLevel="0" collapsed="false">
      <c r="B16" s="37" t="s">
        <v>36</v>
      </c>
      <c r="C16" s="38" t="n">
        <f aca="false">C9+C10+C11</f>
        <v>195000</v>
      </c>
      <c r="D16" s="20" t="s">
        <v>119</v>
      </c>
      <c r="E16" s="20"/>
      <c r="F16" s="20"/>
    </row>
    <row r="18" customFormat="false" ht="19.5" hidden="false" customHeight="true" outlineLevel="0" collapsed="false">
      <c r="B18" s="5" t="s">
        <v>120</v>
      </c>
      <c r="C18" s="6"/>
      <c r="D18" s="6"/>
      <c r="E18" s="6"/>
      <c r="F18" s="6"/>
    </row>
    <row r="19" customFormat="false" ht="30" hidden="false" customHeight="true" outlineLevel="0" collapsed="false">
      <c r="B19" s="7" t="s">
        <v>121</v>
      </c>
      <c r="C19" s="7"/>
      <c r="D19" s="7"/>
      <c r="E19" s="7"/>
      <c r="F19" s="7"/>
    </row>
    <row r="20" customFormat="false" ht="18" hidden="false" customHeight="true" outlineLevel="0" collapsed="false">
      <c r="B20" s="26"/>
      <c r="C20" s="27" t="s">
        <v>122</v>
      </c>
      <c r="D20" s="27" t="s">
        <v>123</v>
      </c>
      <c r="E20" s="27"/>
      <c r="F20" s="27"/>
    </row>
    <row r="21" customFormat="false" ht="15" hidden="false" customHeight="false" outlineLevel="0" collapsed="false">
      <c r="B21" s="18" t="s">
        <v>34</v>
      </c>
      <c r="C21" s="19" t="n">
        <v>270000</v>
      </c>
      <c r="D21" s="19" t="n">
        <v>270000</v>
      </c>
    </row>
    <row r="22" customFormat="false" ht="15" hidden="false" customHeight="false" outlineLevel="0" collapsed="false">
      <c r="B22" s="18" t="s">
        <v>20</v>
      </c>
      <c r="C22" s="19" t="n">
        <v>20000</v>
      </c>
      <c r="D22" s="19" t="n">
        <v>120000</v>
      </c>
    </row>
    <row r="23" customFormat="false" ht="15" hidden="false" customHeight="false" outlineLevel="0" collapsed="false">
      <c r="B23" s="18" t="s">
        <v>16</v>
      </c>
      <c r="C23" s="19" t="n">
        <v>10000</v>
      </c>
      <c r="D23" s="19" t="n">
        <v>60000</v>
      </c>
    </row>
    <row r="24" customFormat="false" ht="15" hidden="false" customHeight="false" outlineLevel="0" collapsed="false">
      <c r="B24" s="18" t="s">
        <v>124</v>
      </c>
      <c r="C24" s="45" t="n">
        <v>0.3</v>
      </c>
      <c r="D24" s="45" t="n">
        <v>0.3</v>
      </c>
    </row>
    <row r="25" customFormat="false" ht="15" hidden="false" customHeight="false" outlineLevel="0" collapsed="false">
      <c r="B25" s="37" t="s">
        <v>36</v>
      </c>
      <c r="C25" s="46" t="n">
        <f aca="false">C21-C22</f>
        <v>250000</v>
      </c>
      <c r="D25" s="46" t="n">
        <f aca="false">D21-D22</f>
        <v>150000</v>
      </c>
    </row>
    <row r="26" customFormat="false" ht="15" hidden="false" customHeight="false" outlineLevel="0" collapsed="false">
      <c r="B26" s="37" t="s">
        <v>125</v>
      </c>
      <c r="C26" s="46" t="n">
        <f aca="false">C25-C23</f>
        <v>240000</v>
      </c>
      <c r="D26" s="46" t="n">
        <f aca="false">D25-D23</f>
        <v>90000</v>
      </c>
    </row>
    <row r="27" customFormat="false" ht="15" hidden="false" customHeight="false" outlineLevel="0" collapsed="false">
      <c r="B27" s="37" t="s">
        <v>126</v>
      </c>
      <c r="C27" s="46" t="n">
        <f aca="false">C26*C24</f>
        <v>72000</v>
      </c>
      <c r="D27" s="46" t="n">
        <f aca="false">D26*D24</f>
        <v>27000</v>
      </c>
    </row>
    <row r="28" customFormat="false" ht="15" hidden="false" customHeight="true" outlineLevel="0" collapsed="false">
      <c r="B28" s="37" t="s">
        <v>127</v>
      </c>
      <c r="C28" s="38" t="n">
        <f aca="false">C26-C27</f>
        <v>168000</v>
      </c>
      <c r="D28" s="38" t="n">
        <f aca="false">D26-D27</f>
        <v>63000</v>
      </c>
      <c r="E28" s="20" t="s">
        <v>128</v>
      </c>
      <c r="F28" s="20"/>
    </row>
    <row r="30" customFormat="false" ht="19.5" hidden="false" customHeight="true" outlineLevel="0" collapsed="false">
      <c r="B30" s="5" t="s">
        <v>129</v>
      </c>
      <c r="C30" s="6"/>
      <c r="D30" s="6"/>
      <c r="E30" s="6"/>
      <c r="F30" s="6"/>
    </row>
    <row r="31" customFormat="false" ht="30" hidden="false" customHeight="true" outlineLevel="0" collapsed="false">
      <c r="B31" s="7" t="s">
        <v>130</v>
      </c>
      <c r="C31" s="7"/>
      <c r="D31" s="7"/>
      <c r="E31" s="7"/>
      <c r="F31" s="7"/>
    </row>
    <row r="32" customFormat="false" ht="15" hidden="false" customHeight="false" outlineLevel="0" collapsed="false">
      <c r="B32" s="18" t="s">
        <v>34</v>
      </c>
      <c r="C32" s="19" t="n">
        <v>270000</v>
      </c>
    </row>
    <row r="33" customFormat="false" ht="15" hidden="false" customHeight="false" outlineLevel="0" collapsed="false">
      <c r="B33" s="18" t="s">
        <v>131</v>
      </c>
      <c r="C33" s="19" t="n">
        <v>110000</v>
      </c>
    </row>
    <row r="34" customFormat="false" ht="15" hidden="false" customHeight="false" outlineLevel="0" collapsed="false">
      <c r="B34" s="18" t="s">
        <v>132</v>
      </c>
      <c r="C34" s="19" t="n">
        <v>60000</v>
      </c>
    </row>
    <row r="35" customFormat="false" ht="15" hidden="false" customHeight="false" outlineLevel="0" collapsed="false">
      <c r="B35" s="18" t="s">
        <v>133</v>
      </c>
      <c r="C35" s="19" t="n">
        <v>27000</v>
      </c>
    </row>
    <row r="36" customFormat="false" ht="15" hidden="false" customHeight="true" outlineLevel="0" collapsed="false">
      <c r="B36" s="37" t="s">
        <v>111</v>
      </c>
      <c r="C36" s="38" t="n">
        <f aca="false">C32-C33-C34-C35</f>
        <v>73000</v>
      </c>
      <c r="D36" s="20" t="s">
        <v>134</v>
      </c>
      <c r="E36" s="20"/>
      <c r="F36" s="20"/>
    </row>
    <row r="38" customFormat="false" ht="15" hidden="false" customHeight="true" outlineLevel="0" collapsed="false">
      <c r="B38" s="15" t="s">
        <v>135</v>
      </c>
      <c r="C38" s="15"/>
      <c r="D38" s="15"/>
      <c r="E38" s="15"/>
      <c r="F38" s="15"/>
    </row>
  </sheetData>
  <mergeCells count="9">
    <mergeCell ref="B8:F8"/>
    <mergeCell ref="D14:F14"/>
    <mergeCell ref="D15:F15"/>
    <mergeCell ref="D16:F16"/>
    <mergeCell ref="B19:F19"/>
    <mergeCell ref="E28:F28"/>
    <mergeCell ref="B31:F31"/>
    <mergeCell ref="D36:F36"/>
    <mergeCell ref="B38:F38"/>
  </mergeCell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E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8"/>
    <col collapsed="false" customWidth="true" hidden="false" outlineLevel="0" max="3" min="3" style="0" width="50"/>
    <col collapsed="false" customWidth="true" hidden="false" outlineLevel="0" max="4" min="4" style="0" width="52"/>
    <col collapsed="false" customWidth="true" hidden="false" outlineLevel="0" max="5" min="5" style="0" width="3"/>
  </cols>
  <sheetData>
    <row r="1" customFormat="false" ht="7.5" hidden="false" customHeight="true" outlineLevel="0" collapsed="false">
      <c r="A1" s="1"/>
      <c r="B1" s="1"/>
      <c r="C1" s="1"/>
      <c r="D1" s="1"/>
      <c r="E1" s="1"/>
    </row>
    <row r="2" customFormat="false" ht="30" hidden="false" customHeight="true" outlineLevel="0" collapsed="false">
      <c r="A2" s="1"/>
      <c r="B2" s="2" t="s">
        <v>55</v>
      </c>
      <c r="C2" s="1"/>
      <c r="D2" s="1"/>
      <c r="E2" s="1"/>
    </row>
    <row r="3" customFormat="false" ht="19.5" hidden="false" customHeight="true" outlineLevel="0" collapsed="false">
      <c r="A3" s="1"/>
      <c r="B3" s="3" t="s">
        <v>136</v>
      </c>
      <c r="C3" s="1"/>
      <c r="D3" s="1"/>
      <c r="E3" s="1"/>
    </row>
    <row r="4" customFormat="false" ht="7.5" hidden="false" customHeight="true" outlineLevel="0" collapsed="false">
      <c r="A4" s="1"/>
      <c r="B4" s="1"/>
      <c r="C4" s="1"/>
      <c r="D4" s="1"/>
      <c r="E4" s="1"/>
    </row>
    <row r="5" customFormat="false" ht="3" hidden="false" customHeight="true" outlineLevel="0" collapsed="false">
      <c r="A5" s="4"/>
      <c r="B5" s="4"/>
      <c r="C5" s="4"/>
      <c r="D5" s="4"/>
      <c r="E5" s="4"/>
    </row>
    <row r="7" customFormat="false" ht="19.5" hidden="false" customHeight="true" outlineLevel="0" collapsed="false">
      <c r="B7" s="5" t="s">
        <v>137</v>
      </c>
      <c r="C7" s="6"/>
      <c r="D7" s="6"/>
    </row>
    <row r="8" customFormat="false" ht="19.5" hidden="false" customHeight="true" outlineLevel="0" collapsed="false">
      <c r="B8" s="26" t="s">
        <v>138</v>
      </c>
      <c r="C8" s="27" t="s">
        <v>139</v>
      </c>
      <c r="D8" s="27" t="s">
        <v>140</v>
      </c>
    </row>
    <row r="9" customFormat="false" ht="30" hidden="false" customHeight="true" outlineLevel="0" collapsed="false">
      <c r="B9" s="47" t="s">
        <v>34</v>
      </c>
      <c r="C9" s="48" t="s">
        <v>141</v>
      </c>
      <c r="D9" s="49" t="s">
        <v>142</v>
      </c>
    </row>
    <row r="10" customFormat="false" ht="30" hidden="false" customHeight="true" outlineLevel="0" collapsed="false">
      <c r="B10" s="47" t="s">
        <v>36</v>
      </c>
      <c r="C10" s="48" t="s">
        <v>143</v>
      </c>
      <c r="D10" s="49" t="s">
        <v>144</v>
      </c>
    </row>
    <row r="11" customFormat="false" ht="30" hidden="false" customHeight="true" outlineLevel="0" collapsed="false">
      <c r="B11" s="47" t="s">
        <v>73</v>
      </c>
      <c r="C11" s="48" t="s">
        <v>145</v>
      </c>
      <c r="D11" s="49" t="s">
        <v>146</v>
      </c>
    </row>
    <row r="12" customFormat="false" ht="30" hidden="false" customHeight="true" outlineLevel="0" collapsed="false">
      <c r="B12" s="47" t="s">
        <v>74</v>
      </c>
      <c r="C12" s="48" t="s">
        <v>147</v>
      </c>
      <c r="D12" s="49" t="s">
        <v>148</v>
      </c>
    </row>
    <row r="13" customFormat="false" ht="30" hidden="false" customHeight="true" outlineLevel="0" collapsed="false">
      <c r="B13" s="47" t="s">
        <v>111</v>
      </c>
      <c r="C13" s="48" t="s">
        <v>149</v>
      </c>
      <c r="D13" s="49" t="s">
        <v>150</v>
      </c>
    </row>
    <row r="15" customFormat="false" ht="19.5" hidden="false" customHeight="true" outlineLevel="0" collapsed="false">
      <c r="B15" s="5" t="s">
        <v>151</v>
      </c>
      <c r="C15" s="6"/>
      <c r="D15" s="6"/>
    </row>
    <row r="16" customFormat="false" ht="18" hidden="false" customHeight="true" outlineLevel="0" collapsed="false">
      <c r="B16" s="7" t="s">
        <v>152</v>
      </c>
      <c r="C16" s="7"/>
      <c r="D16" s="7"/>
    </row>
    <row r="17" customFormat="false" ht="18" hidden="false" customHeight="true" outlineLevel="0" collapsed="false">
      <c r="B17" s="7" t="s">
        <v>153</v>
      </c>
      <c r="C17" s="7"/>
      <c r="D17" s="7"/>
    </row>
    <row r="18" customFormat="false" ht="18" hidden="false" customHeight="true" outlineLevel="0" collapsed="false">
      <c r="B18" s="7" t="s">
        <v>154</v>
      </c>
      <c r="C18" s="7"/>
      <c r="D18" s="7"/>
    </row>
    <row r="19" customFormat="false" ht="18" hidden="false" customHeight="true" outlineLevel="0" collapsed="false">
      <c r="B19" s="7" t="s">
        <v>155</v>
      </c>
      <c r="C19" s="7"/>
      <c r="D19" s="7"/>
    </row>
    <row r="21" customFormat="false" ht="19.5" hidden="false" customHeight="true" outlineLevel="0" collapsed="false">
      <c r="B21" s="5" t="s">
        <v>156</v>
      </c>
      <c r="C21" s="6"/>
      <c r="D21" s="6"/>
    </row>
    <row r="22" customFormat="false" ht="18" hidden="false" customHeight="true" outlineLevel="0" collapsed="false">
      <c r="B22" s="8" t="s">
        <v>157</v>
      </c>
      <c r="C22" s="7" t="s">
        <v>158</v>
      </c>
      <c r="D22" s="7"/>
    </row>
    <row r="23" customFormat="false" ht="18" hidden="false" customHeight="true" outlineLevel="0" collapsed="false">
      <c r="B23" s="8" t="s">
        <v>34</v>
      </c>
      <c r="C23" s="50" t="s">
        <v>159</v>
      </c>
      <c r="D23" s="50"/>
    </row>
    <row r="24" customFormat="false" ht="18" hidden="false" customHeight="true" outlineLevel="0" collapsed="false">
      <c r="B24" s="8" t="s">
        <v>36</v>
      </c>
      <c r="C24" s="50" t="s">
        <v>160</v>
      </c>
      <c r="D24" s="50"/>
    </row>
    <row r="25" customFormat="false" ht="18" hidden="false" customHeight="true" outlineLevel="0" collapsed="false">
      <c r="B25" s="8" t="s">
        <v>73</v>
      </c>
      <c r="C25" s="50" t="s">
        <v>161</v>
      </c>
      <c r="D25" s="50"/>
    </row>
    <row r="27" customFormat="false" ht="19.5" hidden="false" customHeight="true" outlineLevel="0" collapsed="false">
      <c r="B27" s="5" t="s">
        <v>162</v>
      </c>
      <c r="C27" s="6"/>
      <c r="D27" s="6"/>
    </row>
    <row r="28" customFormat="false" ht="15" hidden="false" customHeight="false" outlineLevel="0" collapsed="false">
      <c r="B28" s="51" t="s">
        <v>163</v>
      </c>
      <c r="C28" s="18" t="s">
        <v>164</v>
      </c>
    </row>
    <row r="29" customFormat="false" ht="15" hidden="false" customHeight="false" outlineLevel="0" collapsed="false">
      <c r="B29" s="51" t="s">
        <v>16</v>
      </c>
      <c r="C29" s="18" t="s">
        <v>165</v>
      </c>
    </row>
    <row r="30" customFormat="false" ht="15" hidden="false" customHeight="false" outlineLevel="0" collapsed="false">
      <c r="B30" s="51" t="s">
        <v>18</v>
      </c>
      <c r="C30" s="18" t="s">
        <v>166</v>
      </c>
    </row>
    <row r="31" customFormat="false" ht="15" hidden="false" customHeight="false" outlineLevel="0" collapsed="false">
      <c r="B31" s="51" t="s">
        <v>167</v>
      </c>
      <c r="C31" s="18" t="s">
        <v>168</v>
      </c>
    </row>
    <row r="32" customFormat="false" ht="15" hidden="false" customHeight="false" outlineLevel="0" collapsed="false">
      <c r="B32" s="51" t="s">
        <v>169</v>
      </c>
      <c r="C32" s="18" t="s">
        <v>170</v>
      </c>
    </row>
    <row r="33" customFormat="false" ht="15" hidden="false" customHeight="false" outlineLevel="0" collapsed="false">
      <c r="B33" s="51" t="s">
        <v>171</v>
      </c>
      <c r="C33" s="18" t="s">
        <v>172</v>
      </c>
    </row>
    <row r="34" customFormat="false" ht="15" hidden="false" customHeight="false" outlineLevel="0" collapsed="false">
      <c r="B34" s="51" t="s">
        <v>173</v>
      </c>
      <c r="C34" s="18" t="s">
        <v>174</v>
      </c>
    </row>
    <row r="35" customFormat="false" ht="15" hidden="false" customHeight="false" outlineLevel="0" collapsed="false">
      <c r="B35" s="51" t="s">
        <v>175</v>
      </c>
      <c r="C35" s="18" t="s">
        <v>176</v>
      </c>
    </row>
    <row r="36" customFormat="false" ht="15" hidden="false" customHeight="false" outlineLevel="0" collapsed="false">
      <c r="B36" s="51" t="s">
        <v>177</v>
      </c>
      <c r="C36" s="18" t="s">
        <v>178</v>
      </c>
    </row>
    <row r="37" customFormat="false" ht="15" hidden="false" customHeight="false" outlineLevel="0" collapsed="false">
      <c r="B37" s="51" t="s">
        <v>179</v>
      </c>
      <c r="C37" s="18" t="s">
        <v>180</v>
      </c>
    </row>
    <row r="38" customFormat="false" ht="15" hidden="false" customHeight="false" outlineLevel="0" collapsed="false">
      <c r="B38" s="51" t="s">
        <v>181</v>
      </c>
      <c r="C38" s="18" t="s">
        <v>182</v>
      </c>
    </row>
    <row r="39" customFormat="false" ht="15" hidden="false" customHeight="false" outlineLevel="0" collapsed="false">
      <c r="B39" s="51" t="s">
        <v>183</v>
      </c>
      <c r="C39" s="18" t="s">
        <v>184</v>
      </c>
    </row>
  </sheetData>
  <mergeCells count="8">
    <mergeCell ref="B16:D16"/>
    <mergeCell ref="B17:D17"/>
    <mergeCell ref="B18:D18"/>
    <mergeCell ref="B19:D19"/>
    <mergeCell ref="C22:D22"/>
    <mergeCell ref="C23:D23"/>
    <mergeCell ref="C24:D24"/>
    <mergeCell ref="C25:D25"/>
  </mergeCell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F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60"/>
    <col collapsed="false" customWidth="true" hidden="false" outlineLevel="0" max="4" min="3" style="0" width="16"/>
    <col collapsed="false" customWidth="true" hidden="false" outlineLevel="0" max="5" min="5" style="0" width="12"/>
    <col collapsed="false" customWidth="true" hidden="false" outlineLevel="0" max="6" min="6" style="0" width="3"/>
  </cols>
  <sheetData>
    <row r="1" customFormat="false" ht="7.5" hidden="false" customHeight="true" outlineLevel="0" collapsed="false">
      <c r="A1" s="1"/>
      <c r="B1" s="1"/>
      <c r="C1" s="1"/>
      <c r="D1" s="1"/>
      <c r="E1" s="1"/>
      <c r="F1" s="1"/>
    </row>
    <row r="2" customFormat="false" ht="30" hidden="false" customHeight="true" outlineLevel="0" collapsed="false">
      <c r="A2" s="1"/>
      <c r="B2" s="2" t="s">
        <v>57</v>
      </c>
      <c r="C2" s="1"/>
      <c r="D2" s="1"/>
      <c r="E2" s="1"/>
      <c r="F2" s="1"/>
    </row>
    <row r="3" customFormat="false" ht="19.5" hidden="false" customHeight="true" outlineLevel="0" collapsed="false">
      <c r="A3" s="1"/>
      <c r="B3" s="3" t="s">
        <v>185</v>
      </c>
      <c r="C3" s="1"/>
      <c r="D3" s="1"/>
      <c r="E3" s="1"/>
      <c r="F3" s="1"/>
    </row>
    <row r="4" customFormat="false" ht="7.5" hidden="false" customHeight="true" outlineLevel="0" collapsed="false">
      <c r="A4" s="1"/>
      <c r="B4" s="1"/>
      <c r="C4" s="1"/>
      <c r="D4" s="1"/>
      <c r="E4" s="1"/>
      <c r="F4" s="1"/>
    </row>
    <row r="5" customFormat="false" ht="3" hidden="false" customHeight="true" outlineLevel="0" collapsed="false">
      <c r="A5" s="4"/>
      <c r="B5" s="4"/>
      <c r="C5" s="4"/>
      <c r="D5" s="4"/>
      <c r="E5" s="4"/>
      <c r="F5" s="4"/>
    </row>
    <row r="7" customFormat="false" ht="19.5" hidden="false" customHeight="true" outlineLevel="0" collapsed="false">
      <c r="B7" s="26" t="s">
        <v>186</v>
      </c>
      <c r="C7" s="27" t="s">
        <v>187</v>
      </c>
      <c r="D7" s="27" t="s">
        <v>188</v>
      </c>
      <c r="E7" s="27" t="s">
        <v>138</v>
      </c>
    </row>
    <row r="8" customFormat="false" ht="15" hidden="false" customHeight="false" outlineLevel="0" collapsed="false">
      <c r="B8" s="52" t="s">
        <v>189</v>
      </c>
      <c r="C8" s="53" t="n">
        <f aca="false">'Worked Examples'!C14</f>
        <v>270000</v>
      </c>
      <c r="D8" s="54" t="n">
        <v>270000</v>
      </c>
      <c r="E8" s="55" t="str">
        <f aca="false">IF(ISNUMBER(C8),IF(ROUND(C8,2)=ROUND(D8,2),"PASS","FAIL"),"FAIL")</f>
        <v>PASS</v>
      </c>
    </row>
    <row r="9" customFormat="false" ht="15" hidden="false" customHeight="false" outlineLevel="0" collapsed="false">
      <c r="B9" s="52" t="s">
        <v>190</v>
      </c>
      <c r="C9" s="56" t="n">
        <f aca="false">'Worked Examples'!C15</f>
        <v>0.225</v>
      </c>
      <c r="D9" s="57" t="n">
        <v>0.225</v>
      </c>
      <c r="E9" s="55" t="str">
        <f aca="false">IF(ISNUMBER(C9),IF(ROUND(C9,4)=ROUND(D9,4),"PASS","FAIL"),"FAIL")</f>
        <v>PASS</v>
      </c>
    </row>
    <row r="10" customFormat="false" ht="15" hidden="false" customHeight="false" outlineLevel="0" collapsed="false">
      <c r="B10" s="52" t="s">
        <v>191</v>
      </c>
      <c r="C10" s="53" t="n">
        <f aca="false">'Worked Examples'!C16</f>
        <v>195000</v>
      </c>
      <c r="D10" s="54" t="n">
        <v>195000</v>
      </c>
      <c r="E10" s="55" t="str">
        <f aca="false">IF(ISNUMBER(C10),IF(ROUND(C10,2)=ROUND(D10,2),"PASS","FAIL"),"FAIL")</f>
        <v>PASS</v>
      </c>
    </row>
    <row r="11" customFormat="false" ht="15" hidden="false" customHeight="false" outlineLevel="0" collapsed="false">
      <c r="B11" s="52" t="s">
        <v>192</v>
      </c>
      <c r="C11" s="53" t="n">
        <f aca="false">'Worked Examples'!C25</f>
        <v>250000</v>
      </c>
      <c r="D11" s="54" t="n">
        <v>250000</v>
      </c>
      <c r="E11" s="55" t="str">
        <f aca="false">IF(ISNUMBER(C11),IF(ROUND(C11,2)=ROUND(D11,2),"PASS","FAIL"),"FAIL")</f>
        <v>PASS</v>
      </c>
    </row>
    <row r="12" customFormat="false" ht="15" hidden="false" customHeight="false" outlineLevel="0" collapsed="false">
      <c r="B12" s="52" t="s">
        <v>193</v>
      </c>
      <c r="C12" s="53" t="n">
        <f aca="false">'Worked Examples'!C28</f>
        <v>168000</v>
      </c>
      <c r="D12" s="54" t="n">
        <v>168000</v>
      </c>
      <c r="E12" s="55" t="str">
        <f aca="false">IF(ISNUMBER(C12),IF(ROUND(C12,2)=ROUND(D12,2),"PASS","FAIL"),"FAIL")</f>
        <v>PASS</v>
      </c>
    </row>
    <row r="13" customFormat="false" ht="15" hidden="false" customHeight="false" outlineLevel="0" collapsed="false">
      <c r="B13" s="52" t="s">
        <v>194</v>
      </c>
      <c r="C13" s="53" t="n">
        <f aca="false">'Worked Examples'!D25</f>
        <v>150000</v>
      </c>
      <c r="D13" s="54" t="n">
        <v>150000</v>
      </c>
      <c r="E13" s="55" t="str">
        <f aca="false">IF(ISNUMBER(C13),IF(ROUND(C13,2)=ROUND(D13,2),"PASS","FAIL"),"FAIL")</f>
        <v>PASS</v>
      </c>
    </row>
    <row r="14" customFormat="false" ht="15" hidden="false" customHeight="false" outlineLevel="0" collapsed="false">
      <c r="B14" s="52" t="s">
        <v>195</v>
      </c>
      <c r="C14" s="53" t="n">
        <f aca="false">'Worked Examples'!D28</f>
        <v>63000</v>
      </c>
      <c r="D14" s="54" t="n">
        <v>63000</v>
      </c>
      <c r="E14" s="55" t="str">
        <f aca="false">IF(ISNUMBER(C14),IF(ROUND(C14,2)=ROUND(D14,2),"PASS","FAIL"),"FAIL")</f>
        <v>PASS</v>
      </c>
    </row>
    <row r="15" customFormat="false" ht="15" hidden="false" customHeight="false" outlineLevel="0" collapsed="false">
      <c r="B15" s="52" t="s">
        <v>196</v>
      </c>
      <c r="C15" s="53" t="n">
        <f aca="false">'Worked Examples'!C36</f>
        <v>73000</v>
      </c>
      <c r="D15" s="54" t="n">
        <v>73000</v>
      </c>
      <c r="E15" s="55" t="str">
        <f aca="false">IF(ISNUMBER(C15),IF(ROUND(C15,2)=ROUND(D15,2),"PASS","FAIL"),"FAIL")</f>
        <v>PASS</v>
      </c>
    </row>
    <row r="16" customFormat="false" ht="15.75" hidden="false" customHeight="true" outlineLevel="0" collapsed="false">
      <c r="B16" s="52" t="s">
        <v>197</v>
      </c>
      <c r="C16" s="58"/>
      <c r="D16" s="58"/>
      <c r="E16" s="55" t="str">
        <f aca="false">IF(ABS(EBITDA_Result-EBIT_Result-N(Dep_Amort))&lt;0.000001*MAX(1,ABS(EBITDA_Result)),"PASS","FAIL")</f>
        <v>PASS</v>
      </c>
    </row>
    <row r="17" customFormat="false" ht="15.75" hidden="false" customHeight="true" outlineLevel="0" collapsed="false">
      <c r="B17" s="52" t="s">
        <v>198</v>
      </c>
      <c r="C17" s="58"/>
      <c r="D17" s="58"/>
      <c r="E17" s="55" t="str">
        <f aca="false">IF(ABS(EBITDA_Result-Addbacks-N(Net_Income))&lt;0.000001*MAX(1,ABS(EBITDA_Result)),"PASS","FAIL")</f>
        <v>PASS</v>
      </c>
    </row>
    <row r="18" customFormat="false" ht="15.75" hidden="false" customHeight="true" outlineLevel="0" collapsed="false">
      <c r="B18" s="52" t="s">
        <v>199</v>
      </c>
      <c r="C18" s="58"/>
      <c r="D18" s="58"/>
      <c r="E18" s="55" t="str">
        <f aca="false">IF(ABS('EBITDA Calculator'!C21-EBITDA_Result)&lt;0.000001*MAX(1,ABS(EBITDA_Result)),"PASS","FAIL")</f>
        <v>PASS</v>
      </c>
    </row>
    <row r="19" customFormat="false" ht="15.75" hidden="false" customHeight="true" outlineLevel="0" collapsed="false">
      <c r="B19" s="52" t="s">
        <v>200</v>
      </c>
      <c r="C19" s="58"/>
      <c r="D19" s="58"/>
      <c r="E19" s="55" t="str">
        <f aca="false">IF(ISNUMBER(EBITDA_Margin),IF(ABS(EBITDA_Margin*EB_Revenue-EBITDA_Result)&lt;0.000001*MAX(1,ABS(EBITDA_Result)),"PASS","FAIL"),"N/A")</f>
        <v>PASS</v>
      </c>
    </row>
    <row r="21" customFormat="false" ht="15" hidden="false" customHeight="false" outlineLevel="0" collapsed="false">
      <c r="B21" s="59" t="s">
        <v>201</v>
      </c>
      <c r="E21" s="60" t="str">
        <f aca="false">IF(AND(COUNTIF(E8:E19,"FAIL")=0,SUMPRODUCT(--ISERROR(C8:E19))=0),"ALL PASS","REVIEW")</f>
        <v>ALL PASS</v>
      </c>
    </row>
    <row r="23" customFormat="false" ht="43.5" hidden="false" customHeight="true" outlineLevel="0" collapsed="false">
      <c r="B23" s="20" t="s">
        <v>202</v>
      </c>
      <c r="C23" s="20"/>
      <c r="D23" s="20"/>
      <c r="E23" s="20"/>
    </row>
  </sheetData>
  <mergeCells count="1">
    <mergeCell ref="B23:E23"/>
  </mergeCells>
  <conditionalFormatting sqref="E8">
    <cfRule type="expression" priority="2" aboveAverage="0" equalAverage="0" bottom="0" percent="0" rank="0" text="" dxfId="6">
      <formula>E8="FAIL"</formula>
    </cfRule>
  </conditionalFormatting>
  <conditionalFormatting sqref="E9">
    <cfRule type="expression" priority="3" aboveAverage="0" equalAverage="0" bottom="0" percent="0" rank="0" text="" dxfId="6">
      <formula>E9="FAIL"</formula>
    </cfRule>
  </conditionalFormatting>
  <conditionalFormatting sqref="E10">
    <cfRule type="expression" priority="4" aboveAverage="0" equalAverage="0" bottom="0" percent="0" rank="0" text="" dxfId="6">
      <formula>E10="FAIL"</formula>
    </cfRule>
  </conditionalFormatting>
  <conditionalFormatting sqref="E11">
    <cfRule type="expression" priority="5" aboveAverage="0" equalAverage="0" bottom="0" percent="0" rank="0" text="" dxfId="6">
      <formula>E11="FAIL"</formula>
    </cfRule>
  </conditionalFormatting>
  <conditionalFormatting sqref="E12">
    <cfRule type="expression" priority="6" aboveAverage="0" equalAverage="0" bottom="0" percent="0" rank="0" text="" dxfId="6">
      <formula>E12="FAIL"</formula>
    </cfRule>
  </conditionalFormatting>
  <conditionalFormatting sqref="E13">
    <cfRule type="expression" priority="7" aboveAverage="0" equalAverage="0" bottom="0" percent="0" rank="0" text="" dxfId="6">
      <formula>E13="FAIL"</formula>
    </cfRule>
  </conditionalFormatting>
  <conditionalFormatting sqref="E14">
    <cfRule type="expression" priority="8" aboveAverage="0" equalAverage="0" bottom="0" percent="0" rank="0" text="" dxfId="6">
      <formula>E14="FAIL"</formula>
    </cfRule>
  </conditionalFormatting>
  <conditionalFormatting sqref="E15">
    <cfRule type="expression" priority="9" aboveAverage="0" equalAverage="0" bottom="0" percent="0" rank="0" text="" dxfId="6">
      <formula>E15="FAIL"</formula>
    </cfRule>
  </conditionalFormatting>
  <conditionalFormatting sqref="E16">
    <cfRule type="expression" priority="10" aboveAverage="0" equalAverage="0" bottom="0" percent="0" rank="0" text="" dxfId="6">
      <formula>E16="FAIL"</formula>
    </cfRule>
  </conditionalFormatting>
  <conditionalFormatting sqref="E17">
    <cfRule type="expression" priority="11" aboveAverage="0" equalAverage="0" bottom="0" percent="0" rank="0" text="" dxfId="6">
      <formula>E17="FAIL"</formula>
    </cfRule>
  </conditionalFormatting>
  <conditionalFormatting sqref="E18">
    <cfRule type="expression" priority="12" aboveAverage="0" equalAverage="0" bottom="0" percent="0" rank="0" text="" dxfId="6">
      <formula>E18="FAIL"</formula>
    </cfRule>
  </conditionalFormatting>
  <conditionalFormatting sqref="E19">
    <cfRule type="expression" priority="13" aboveAverage="0" equalAverage="0" bottom="0" percent="0" rank="0" text="" dxfId="6">
      <formula>E19="FAIL"</formula>
    </cfRule>
  </conditionalFormatting>
  <conditionalFormatting sqref="E21">
    <cfRule type="expression" priority="14" aboveAverage="0" equalAverage="0" bottom="0" percent="0" rank="0" text="" dxfId="7">
      <formula>E21="REVIEW"</formula>
    </cfRule>
  </conditionalFormatting>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2026-09-30T05:25:26Z</dcterms:created>
  <dc:creator>BabaDigit</dc:creator>
  <dc:description/>
  <cp:keywords>EBITDA calculator EBIT EBITDA margin adjusted EBITDA cash conversion Excel</cp:keywords>
  <dc:language>en-US</dc:language>
  <cp:lastModifiedBy/>
  <dcterms:modified xsi:type="dcterms:W3CDTF">2026-09-30T05:25:26Z</dcterms:modified>
  <cp:revision>0</cp:revision>
  <dc:subject>EBITDA calculator</dc:subject>
  <dc:title>BabaDigit EBITDA Calculator</dc:title>
</cp:coreProperties>
</file>

<file path=docProps/custom.xml><?xml version="1.0" encoding="utf-8"?>
<Properties xmlns="http://schemas.openxmlformats.org/officeDocument/2006/custom-properties" xmlns:vt="http://schemas.openxmlformats.org/officeDocument/2006/docPropsVTypes"/>
</file>