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Markup Calculator" sheetId="2" state="visible" r:id="rId4"/>
    <sheet name="Price List" sheetId="3" state="visible" r:id="rId5"/>
    <sheet name="Worked Examples" sheetId="4" state="visible" r:id="rId6"/>
    <sheet name="Formula Guide" sheetId="5" state="visible" r:id="rId7"/>
    <sheet name="Checks" sheetId="6" state="visible" r:id="rId8"/>
  </sheets>
  <definedNames>
    <definedName function="false" hidden="false" name="Checks_Status" vbProcedure="false">Checks!$E$23</definedName>
    <definedName function="false" hidden="false" name="List_Default" vbProcedure="false">'Price List'!$F$7</definedName>
    <definedName function="false" hidden="false" name="Margin_Result" vbProcedure="false">'Markup Calculator'!$I$15</definedName>
    <definedName function="false" hidden="false" name="Markup_Needed" vbProcedure="false">'Markup Calculator'!$I$17</definedName>
    <definedName function="false" hidden="false" name="Markup_Pct" vbProcedure="false">'Markup Calculator'!$D$10</definedName>
    <definedName function="false" hidden="false" name="Selling_Price" vbProcedure="false">'Markup Calculator'!$H$11</definedName>
    <definedName function="false" hidden="false" name="Target_Margin" vbProcedure="false">'Markup Calculator'!$D$12</definedName>
    <definedName function="false" hidden="false" name="Target_Price" vbProcedure="false">'Markup Calculator'!$I$16</definedName>
    <definedName function="false" hidden="false" name="Unit_Cost" vbProcedure="false">'Markup Calculator'!$D$8</definedName>
    <definedName function="false" hidden="false" name="Unit_Profit" vbProcedure="false">'Markup Calculator'!$I$14</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Example from the online calculator — replace with your own.</t>
        </r>
      </text>
    </comment>
  </commentList>
</comments>
</file>

<file path=xl/sharedStrings.xml><?xml version="1.0" encoding="utf-8"?>
<sst xmlns="http://schemas.openxmlformats.org/spreadsheetml/2006/main" count="218" uniqueCount="188">
  <si>
    <t xml:space="preserve">Markup Calculator — Excel Workbook</t>
  </si>
  <si>
    <t xml:space="preserve">BabaDigit free resource · babadigit.com/markup-calculator</t>
  </si>
  <si>
    <t xml:space="preserve">What this workbook does</t>
  </si>
  <si>
    <t xml:space="preserve">Markup is measured against cost; margin is measured against the selling price. Mixing them up quietly costs money on every sale. This workbook turns a cost and a markup into a selling price, shows that markup as a margin, and works out the price that delivers the margin you actually want — using the same method as the free Markup Calculator on babadigit.com — then prices a whole product list.</t>
  </si>
  <si>
    <t xml:space="preserve">How to use it</t>
  </si>
  <si>
    <t xml:space="preserve">1. Open 'Markup Calculator'</t>
  </si>
  <si>
    <t xml:space="preserve">Enter the unit cost, your markup and the margin you actually want in the yellow cells.</t>
  </si>
  <si>
    <t xml:space="preserve">2. Read the result</t>
  </si>
  <si>
    <t xml:space="preserve">The navy panel shows the selling price, profit per unit, the markup as a margin and the price for your target margin.</t>
  </si>
  <si>
    <t xml:space="preserve">3. Convert</t>
  </si>
  <si>
    <t xml:space="preserve">The conversion tables show markup and margin side by side for common percentages.</t>
  </si>
  <si>
    <t xml:space="preserve">4. Price your range</t>
  </si>
  <si>
    <t xml:space="preserve">'Price List' prices up to 25 products from their cost and the margin each one needs.</t>
  </si>
  <si>
    <t xml:space="preserve">Inputs explained</t>
  </si>
  <si>
    <t xml:space="preserve">Unit cost</t>
  </si>
  <si>
    <t xml:space="preserve">What the item costs you to buy or make. Must be above zero.</t>
  </si>
  <si>
    <t xml:space="preserve">Markup</t>
  </si>
  <si>
    <t xml:space="preserve">The percentage you add on top of cost. Type 50 for 50%. Blank counts as zero.</t>
  </si>
  <si>
    <t xml:space="preserve">Target margin</t>
  </si>
  <si>
    <t xml:space="preserve">The share of the selling price you want to keep. Must be between −100% and 100%.</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</si>
  <si>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</si>
  <si>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</si>
  <si>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</si>
  <si>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</si>
  <si>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</si>
  <si>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</si>
  <si>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</si>
  <si>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</si>
  <si>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</si>
  <si>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read the results</t>
  </si>
  <si>
    <t xml:space="preserve">Selling price</t>
  </si>
  <si>
    <t xml:space="preserve">Cost × (1 + markup).</t>
  </si>
  <si>
    <t xml:space="preserve">That markup as a margin</t>
  </si>
  <si>
    <t xml:space="preserve">Always smaller than the markup, because the price is bigger than the cost.</t>
  </si>
  <si>
    <t xml:space="preserve">Price for a target margin</t>
  </si>
  <si>
    <t xml:space="preserve">Cost ÷ (1 − target margin). To keep 40%, divide by 0.60 — never multiply by 1.40.</t>
  </si>
  <si>
    <t xml:space="preserve">Keystone</t>
  </si>
  <si>
    <t xml:space="preserve">A 100% markup (doubling cost) is exactly a 50% margin.</t>
  </si>
  <si>
    <t xml:space="preserve">Limitations and assumptions</t>
  </si>
  <si>
    <t xml:space="preserve">•  Budgets are built on margins and prices are set with markups — decide which language your business uses and label every column.</t>
  </si>
  <si>
    <t xml:space="preserve">•  Discounts, shrinkage, returns and payment fees all reduce the margin you actually realise.</t>
  </si>
  <si>
    <t xml:space="preserve">•  Cost-plus pricing ignores what customers will pay; treat the result as a floor, not a rule.</t>
  </si>
  <si>
    <t xml:space="preserve">•  Margin can never reach 100%; a target margin of 100% or more has no price.</t>
  </si>
  <si>
    <t xml:space="preserve">•  Results are for general information only, not financial advice.</t>
  </si>
  <si>
    <t xml:space="preserve">Workbook contents</t>
  </si>
  <si>
    <t xml:space="preserve">Markup Calculator</t>
  </si>
  <si>
    <t xml:space="preserve">Your calculation: price, profit, margin, target price and conversion tables.</t>
  </si>
  <si>
    <t xml:space="preserve">Price List</t>
  </si>
  <si>
    <t xml:space="preserve">Price up to 25 products from cost and target margin.</t>
  </si>
  <si>
    <t xml:space="preserve">Worked Examples</t>
  </si>
  <si>
    <t xml:space="preserve">The worked examples from the article.</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</si>
  <si>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</si>
  <si>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</si>
  <si>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</si>
  <si>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</si>
  <si>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babadigit.com/markup-calculator. Results are for general information only and are not financial advice.</t>
  </si>
  <si>
    <t xml:space="preserve">Enter your figures in the yellow cells. Results update automatically.</t>
  </si>
  <si>
    <t xml:space="preserve">1  Your figures</t>
  </si>
  <si>
    <t xml:space="preserve">What the item costs you to buy or make.</t>
  </si>
  <si>
    <t xml:space="preserve">RESULTS</t>
  </si>
  <si>
    <t xml:space="preserve">The percentage added on top of cost.</t>
  </si>
  <si>
    <t xml:space="preserve">Target margin you want</t>
  </si>
  <si>
    <t xml:space="preserve">We work out the price that delivers this.</t>
  </si>
  <si>
    <t xml:space="preserve">2  Markup and margin conversion</t>
  </si>
  <si>
    <t xml:space="preserve">Profit per unit</t>
  </si>
  <si>
    <t xml:space="preserve">Gives a margin of</t>
  </si>
  <si>
    <t xml:space="preserve">Margin wanted</t>
  </si>
  <si>
    <t xml:space="preserve">Needs a markup of</t>
  </si>
  <si>
    <t xml:space="preserve">Price for your target margin</t>
  </si>
  <si>
    <t xml:space="preserve">Markup needed for that margin</t>
  </si>
  <si>
    <t xml:space="preserve">Reading this result</t>
  </si>
  <si>
    <t xml:space="preserve">3  Your cost at common markups</t>
  </si>
  <si>
    <t xml:space="preserve">Margin</t>
  </si>
  <si>
    <t xml:space="preserve">Input checks</t>
  </si>
  <si>
    <t xml:space="preserve">Margin is always the smaller number. A 50% margin needs a 100% markup — which is why keystone pricing means doubling the cost.</t>
  </si>
  <si>
    <t xml:space="preserve">Price = cost × (1 + markup). Price for a margin = cost ÷ (1 − margin). See 'Formula Guide'.</t>
  </si>
  <si>
    <t xml:space="preserve">Price every product from its cost and the margin it needs.</t>
  </si>
  <si>
    <t xml:space="preserve">Default target margin for rows where you leave the margin blank:</t>
  </si>
  <si>
    <t xml:space="preserve">Product</t>
  </si>
  <si>
    <t xml:space="preserve">Markup needed</t>
  </si>
  <si>
    <t xml:space="preserve">Price if you had added the margin as a markup</t>
  </si>
  <si>
    <t xml:space="preserve">Desk lamp</t>
  </si>
  <si>
    <t xml:space="preserve">Office chair</t>
  </si>
  <si>
    <t xml:space="preserve">Notebook (A5)</t>
  </si>
  <si>
    <t xml:space="preserve">Monitor stand</t>
  </si>
  <si>
    <t xml:space="preserve">Cable kit</t>
  </si>
  <si>
    <t xml:space="preserve">Summary</t>
  </si>
  <si>
    <t xml:space="preserve">Products priced</t>
  </si>
  <si>
    <t xml:space="preserve">Average markup needed</t>
  </si>
  <si>
    <t xml:space="preserve">Profit lost per unit if margin is applied as a markup</t>
  </si>
  <si>
    <t xml:space="preserve">The last column shows the price you would get by mistakenly adding the margin percentage to cost. The gap between the two price columns is profit that was budgeted and never arrives. Example products are fictional.</t>
  </si>
  <si>
    <t xml:space="preserve">Fictional scenarios — the same examples as babadigit.com/markup-calculator.</t>
  </si>
  <si>
    <t xml:space="preserve">Example 1 — A 50% markup</t>
  </si>
  <si>
    <t xml:space="preserve">An item costs 60. You add 50%.</t>
  </si>
  <si>
    <t xml:space="preserve">60 × 1.50 = 90.00</t>
  </si>
  <si>
    <t xml:space="preserve">Profit</t>
  </si>
  <si>
    <t xml:space="preserve">90 − 60 = 30.00</t>
  </si>
  <si>
    <t xml:space="preserve">Markup (against cost)</t>
  </si>
  <si>
    <t xml:space="preserve">30 ÷ 60 = 50.00%</t>
  </si>
  <si>
    <t xml:space="preserve">Margin (against price)</t>
  </si>
  <si>
    <t xml:space="preserve">30 ÷ 90 = 33.33%</t>
  </si>
  <si>
    <t xml:space="preserve">Example 2 — Pricing backwards from the margin you need</t>
  </si>
  <si>
    <t xml:space="preserve">The same 60 item, but the business needs a 40% gross margin.</t>
  </si>
  <si>
    <t xml:space="preserve">Price</t>
  </si>
  <si>
    <t xml:space="preserve">60 ÷ 0.60 = 100.00</t>
  </si>
  <si>
    <t xml:space="preserve">40.00, which is 40% of 100</t>
  </si>
  <si>
    <t xml:space="preserve">Expressed as a markup</t>
  </si>
  <si>
    <t xml:space="preserve">40 ÷ 60 = 66.67%</t>
  </si>
  <si>
    <t xml:space="preserve">Example 3 — What confusing them actually costs</t>
  </si>
  <si>
    <t xml:space="preserve">A shop wants a 30% margin on an item costing 70. Staff are told to “add 30%”.</t>
  </si>
  <si>
    <t xml:space="preserve">Units sold</t>
  </si>
  <si>
    <t xml:space="preserve">What they did: price</t>
  </si>
  <si>
    <t xml:space="preserve">70 × 1.30 = 91.00</t>
  </si>
  <si>
    <t xml:space="preserve">Margin actually earned</t>
  </si>
  <si>
    <t xml:space="preserve">21 ÷ 91 = 23.08%</t>
  </si>
  <si>
    <t xml:space="preserve">What was needed: price</t>
  </si>
  <si>
    <t xml:space="preserve">70 ÷ 0.70 = 100.00</t>
  </si>
  <si>
    <t xml:space="preserve">Lost profit per unit</t>
  </si>
  <si>
    <t xml:space="preserve">9.00 per unit</t>
  </si>
  <si>
    <t xml:space="preserve">Lost across all units</t>
  </si>
  <si>
    <t xml:space="preserve">9,000 of gross profit, gone</t>
  </si>
  <si>
    <t xml:space="preserve">Change any yellow cell to see how each result responds. Examples are fictional and for illustration only.</t>
  </si>
  <si>
    <t xml:space="preserve">The method behind every result — identical to the online BabaDigit Markup Calculator.</t>
  </si>
  <si>
    <t xml:space="preserve">The formulas</t>
  </si>
  <si>
    <t xml:space="preserve">Result</t>
  </si>
  <si>
    <t xml:space="preserve">Mathematical formula</t>
  </si>
  <si>
    <t xml:space="preserve">How this workbook calculates it</t>
  </si>
  <si>
    <t xml:space="preserve">Cost × (1 + Markup)</t>
  </si>
  <si>
    <t xml:space="preserve">=Unit_Cost*(1+N(Markup_Pct))</t>
  </si>
  <si>
    <t xml:space="preserve">Selling price − Cost</t>
  </si>
  <si>
    <t xml:space="preserve">=Selling_Price-Unit_Cost</t>
  </si>
  <si>
    <t xml:space="preserve">Markup as a margin</t>
  </si>
  <si>
    <t xml:space="preserve">Profit ÷ Selling price  (= Markup ÷ (1 + Markup))</t>
  </si>
  <si>
    <t xml:space="preserve">=Unit_Profit/Selling_Price</t>
  </si>
  <si>
    <t xml:space="preserve">Cost ÷ (1 − Target margin), only when −100% &lt; margin &lt; 100%</t>
  </si>
  <si>
    <t xml:space="preserve">=Unit_Cost/(1-Target_Margin)</t>
  </si>
  <si>
    <t xml:space="preserve">Markup needed for a margin</t>
  </si>
  <si>
    <t xml:space="preserve">Margin ÷ (1 − Margin)</t>
  </si>
  <si>
    <t xml:space="preserve">=Target_Price/Unit_Cost-1</t>
  </si>
  <si>
    <t xml:space="preserve">Why these rules</t>
  </si>
  <si>
    <t xml:space="preserve">•  Results appear only when the unit cost is a number above zero — exactly like the online calculator.</t>
  </si>
  <si>
    <t xml:space="preserve">•  A blank markup counts as zero.</t>
  </si>
  <si>
    <t xml:space="preserve">•  The target price is shown only for a target margin strictly between −100% and 100%; at 100% the price would be infinite.</t>
  </si>
  <si>
    <t xml:space="preserve">•  If the selling price is exactly zero (a −100% markup) the margin is shown as 0%, as the online calculator does.</t>
  </si>
  <si>
    <t xml:space="preserve">Do it in any spreadsheet</t>
  </si>
  <si>
    <t xml:space="preserve">Set-up</t>
  </si>
  <si>
    <t xml:space="preserve">Cost in B1, markup as a decimal in B2, target margin as a decimal in B3.</t>
  </si>
  <si>
    <t xml:space="preserve">Price from a markup</t>
  </si>
  <si>
    <t xml:space="preserve">=B1*(1+B2)</t>
  </si>
  <si>
    <t xml:space="preserve">=B2/(1+B2)</t>
  </si>
  <si>
    <t xml:space="preserve">=B1/(1-B3)</t>
  </si>
  <si>
    <t xml:space="preserve">Named ranges used</t>
  </si>
  <si>
    <t xml:space="preserve">Unit_Cost</t>
  </si>
  <si>
    <t xml:space="preserve">'Markup Calculator'!D8</t>
  </si>
  <si>
    <t xml:space="preserve">Markup_Pct</t>
  </si>
  <si>
    <t xml:space="preserve">'Markup Calculator'!D10</t>
  </si>
  <si>
    <t xml:space="preserve">Target_Margin</t>
  </si>
  <si>
    <t xml:space="preserve">'Markup Calculator'!D12</t>
  </si>
  <si>
    <t xml:space="preserve">Selling_Price</t>
  </si>
  <si>
    <t xml:space="preserve">'Markup Calculator'!H11</t>
  </si>
  <si>
    <t xml:space="preserve">Unit_Profit</t>
  </si>
  <si>
    <t xml:space="preserve">'Markup Calculator'!I14</t>
  </si>
  <si>
    <t xml:space="preserve">Margin_Result</t>
  </si>
  <si>
    <t xml:space="preserve">'Markup Calculator'!I15</t>
  </si>
  <si>
    <t xml:space="preserve">Target_Price</t>
  </si>
  <si>
    <t xml:space="preserve">'Markup Calculator'!I16</t>
  </si>
  <si>
    <t xml:space="preserve">Markup_Needed</t>
  </si>
  <si>
    <t xml:space="preserve">'Markup Calculator'!I17</t>
  </si>
  <si>
    <t xml:space="preserve">Automatic self-checks. Every row should read PASS (or N/A).</t>
  </si>
  <si>
    <t xml:space="preserve">Check</t>
  </si>
  <si>
    <t xml:space="preserve">Workbook</t>
  </si>
  <si>
    <t xml:space="preserve">Expected</t>
  </si>
  <si>
    <t xml:space="preserve">Example 1 selling price matches the published 90.00</t>
  </si>
  <si>
    <t xml:space="preserve">Example 1 profit matches the published 30.00</t>
  </si>
  <si>
    <t xml:space="preserve">Example 1 margin matches the published 33.33%</t>
  </si>
  <si>
    <t xml:space="preserve">Example 2 price matches the published 100.00</t>
  </si>
  <si>
    <t xml:space="preserve">Example 2 markup matches the published 66.67%</t>
  </si>
  <si>
    <t xml:space="preserve">Example 3 wrong price matches the published 91.00</t>
  </si>
  <si>
    <t xml:space="preserve">Example 3 margin earned matches the published 23.08%</t>
  </si>
  <si>
    <t xml:space="preserve">Example 3 lost profit per unit matches the published 9.00</t>
  </si>
  <si>
    <t xml:space="preserve">Example 3 total lost matches the published 9,000</t>
  </si>
  <si>
    <t xml:space="preserve">Calculator: margin = markup ÷ (1 + markup)</t>
  </si>
  <si>
    <t xml:space="preserve">Calculator: the target price earns exactly the target margin</t>
  </si>
  <si>
    <t xml:space="preserve">Calculator: markup needed converts back to the target margin</t>
  </si>
  <si>
    <t xml:space="preserve">Conversion table: 100% markup gives a 50% margin</t>
  </si>
  <si>
    <t xml:space="preserve">Price List: every priced row earns its target margin</t>
  </si>
  <si>
    <t xml:space="preserve">Overall status</t>
  </si>
  <si>
    <t xml:space="preserve">'N/A' means a check does not apply to the figures currently entered. Published values are the worked-example results on babadigit.com/markup-calculator.</t>
  </si>
</sst>
</file>

<file path=xl/styles.xml><?xml version="1.0" encoding="utf-8"?>
<styleSheet xmlns="http://schemas.openxmlformats.org/spreadsheetml/2006/main">
  <numFmts count="6">
    <numFmt numFmtId="164" formatCode="General"/>
    <numFmt numFmtId="165" formatCode="#,##0.00;[RED]\-#,##0.00;\-"/>
    <numFmt numFmtId="166" formatCode="0.00%"/>
    <numFmt numFmtId="167" formatCode="0.00%;[RED]\-0.00%;0.00%"/>
    <numFmt numFmtId="168" formatCode="0"/>
    <numFmt numFmtId="169" formatCode="#,##0;[RED]\-#,##0;\-"/>
  </numFmts>
  <fonts count="32">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11"/>
      <color rgb="FFFFFFFF"/>
      <name val="Arial"/>
      <family val="0"/>
      <charset val="1"/>
    </font>
    <font>
      <b val="true"/>
      <sz val="9"/>
      <color rgb="FFFFFFFF"/>
      <name val="Arial"/>
      <family val="0"/>
      <charset val="1"/>
    </font>
    <font>
      <sz val="10"/>
      <color rgb="FF000000"/>
      <name val="Arial"/>
      <family val="0"/>
      <charset val="1"/>
    </font>
    <font>
      <sz val="9"/>
      <color rgb="FF94A3B8"/>
      <name val="Arial"/>
      <family val="0"/>
      <charset val="1"/>
    </font>
    <font>
      <sz val="9"/>
      <color rgb="FF334155"/>
      <name val="Arial"/>
      <family val="0"/>
      <charset val="1"/>
    </font>
    <font>
      <sz val="10"/>
      <name val="Arial"/>
      <family val="2"/>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0"/>
      <color rgb="FF0F766E"/>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5">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6" fontId="15" fillId="4" borderId="2" xfId="0" applyFont="true" applyBorder="true" applyAlignment="true" applyProtection="false">
      <alignment horizontal="righ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5" fontId="19" fillId="2" borderId="0" xfId="0" applyFont="true" applyBorder="true" applyAlignment="true" applyProtection="false">
      <alignment horizontal="left" vertical="center" textRotation="0" wrapText="false" indent="1"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5" fontId="20" fillId="2" borderId="3" xfId="0" applyFont="true" applyBorder="true" applyAlignment="true" applyProtection="false">
      <alignment horizontal="right" vertical="bottom" textRotation="0" wrapText="false" indent="1" shrinkToFit="false"/>
      <protection locked="true" hidden="false"/>
    </xf>
    <xf numFmtId="164" fontId="21" fillId="2" borderId="0" xfId="0" applyFont="true" applyBorder="false" applyAlignment="true" applyProtection="false">
      <alignment horizontal="left" vertical="center" textRotation="0" wrapText="true" indent="0" shrinkToFit="false"/>
      <protection locked="true" hidden="false"/>
    </xf>
    <xf numFmtId="164" fontId="21" fillId="2" borderId="0" xfId="0" applyFont="true" applyBorder="false" applyAlignment="true" applyProtection="false">
      <alignment horizontal="right" vertical="center" textRotation="0" wrapText="true" indent="0" shrinkToFit="false"/>
      <protection locked="true" hidden="false"/>
    </xf>
    <xf numFmtId="167" fontId="20" fillId="2" borderId="3" xfId="0" applyFont="true" applyBorder="true" applyAlignment="true" applyProtection="false">
      <alignment horizontal="right" vertical="bottom" textRotation="0" wrapText="false" indent="1" shrinkToFit="false"/>
      <protection locked="true" hidden="false"/>
    </xf>
    <xf numFmtId="166" fontId="7" fillId="0" borderId="2" xfId="0" applyFont="true" applyBorder="true" applyAlignment="false" applyProtection="false">
      <alignment horizontal="general" vertical="bottom" textRotation="0" wrapText="false" indent="0" shrinkToFit="false"/>
      <protection locked="true" hidden="false"/>
    </xf>
    <xf numFmtId="167" fontId="22" fillId="0" borderId="2" xfId="0" applyFont="true" applyBorder="true" applyAlignment="true" applyProtection="false">
      <alignment horizontal="right" vertical="bottom" textRotation="0" wrapText="false" indent="0" shrinkToFit="false"/>
      <protection locked="true" hidden="false"/>
    </xf>
    <xf numFmtId="164" fontId="23" fillId="2" borderId="0" xfId="0" applyFont="true" applyBorder="true" applyAlignment="true" applyProtection="false">
      <alignment horizontal="left" vertical="bottom" textRotation="0" wrapText="false" indent="1"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5" fontId="22" fillId="0" borderId="2" xfId="0" applyFont="true" applyBorder="true" applyAlignment="true" applyProtection="false">
      <alignment horizontal="right" vertical="bottom" textRotation="0" wrapText="fals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4" fontId="15" fillId="4" borderId="2"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69" fontId="15" fillId="4" borderId="2"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true" applyProtection="false">
      <alignment horizontal="general" vertical="top" textRotation="0" wrapText="true" indent="0" shrinkToFit="false"/>
      <protection locked="true" hidden="false"/>
    </xf>
    <xf numFmtId="164" fontId="7" fillId="0" borderId="4" xfId="0" applyFont="true" applyBorder="true" applyAlignment="true" applyProtection="false">
      <alignment horizontal="general" vertical="top" textRotation="0" wrapText="true" indent="0" shrinkToFit="false"/>
      <protection locked="true" hidden="false"/>
    </xf>
    <xf numFmtId="164" fontId="26" fillId="0" borderId="4" xfId="0" applyFont="true" applyBorder="true" applyAlignment="true" applyProtection="false">
      <alignment horizontal="general" vertical="top" textRotation="0" wrapText="true" indent="0" shrinkToFit="false"/>
      <protection locked="true" hidden="false"/>
    </xf>
    <xf numFmtId="164" fontId="27" fillId="0" borderId="0" xfId="0" applyFont="true" applyBorder="true" applyAlignment="true" applyProtection="false">
      <alignment horizontal="general" vertical="top" textRotation="0" wrapText="tru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22" fillId="0" borderId="2" xfId="0" applyFont="true" applyBorder="true" applyAlignment="true" applyProtection="false">
      <alignment horizontal="right" vertical="center" textRotation="0" wrapText="false" indent="0" shrinkToFit="false"/>
      <protection locked="true" hidden="false"/>
    </xf>
    <xf numFmtId="165" fontId="29" fillId="0" borderId="2" xfId="0" applyFont="true" applyBorder="true" applyAlignment="true" applyProtection="false">
      <alignment horizontal="right" vertical="center" textRotation="0" wrapText="false" indent="0" shrinkToFit="false"/>
      <protection locked="true" hidden="false"/>
    </xf>
    <xf numFmtId="164" fontId="30" fillId="0" borderId="2" xfId="0" applyFont="true" applyBorder="true" applyAlignment="true" applyProtection="false">
      <alignment horizontal="right" vertical="center" textRotation="0" wrapText="false" indent="0" shrinkToFit="false"/>
      <protection locked="true" hidden="false"/>
    </xf>
    <xf numFmtId="167" fontId="22" fillId="0" borderId="2" xfId="0" applyFont="true" applyBorder="true" applyAlignment="true" applyProtection="false">
      <alignment horizontal="right" vertical="center" textRotation="0" wrapText="false" indent="0" shrinkToFit="false"/>
      <protection locked="true" hidden="false"/>
    </xf>
    <xf numFmtId="167" fontId="29"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1"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8FAFC"/>
      <rgbColor rgb="FFCCFFC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18" hidden="false" customHeight="true" outlineLevel="0" collapsed="false">
      <c r="B11" s="8" t="s">
        <v>5</v>
      </c>
      <c r="C11" s="9" t="s">
        <v>6</v>
      </c>
    </row>
    <row r="12" customFormat="false" ht="30" hidden="false" customHeight="true" outlineLevel="0" collapsed="false">
      <c r="B12" s="8" t="s">
        <v>7</v>
      </c>
      <c r="C12" s="9" t="s">
        <v>8</v>
      </c>
    </row>
    <row r="13" customFormat="false" ht="18" hidden="false" customHeight="true" outlineLevel="0" collapsed="false">
      <c r="B13" s="8" t="s">
        <v>9</v>
      </c>
      <c r="C13" s="9" t="s">
        <v>10</v>
      </c>
    </row>
    <row r="14" customFormat="false" ht="18" hidden="false" customHeight="true" outlineLevel="0" collapsed="false">
      <c r="B14" s="8" t="s">
        <v>11</v>
      </c>
      <c r="C14" s="9" t="s">
        <v>12</v>
      </c>
    </row>
    <row r="16" customFormat="false" ht="19.5" hidden="false" customHeight="true" outlineLevel="0" collapsed="false">
      <c r="B16" s="5" t="s">
        <v>13</v>
      </c>
      <c r="C16" s="6"/>
    </row>
    <row r="17" customFormat="false" ht="18" hidden="false" customHeight="true" outlineLevel="0" collapsed="false">
      <c r="B17" s="8" t="s">
        <v>14</v>
      </c>
      <c r="C17" s="9" t="s">
        <v>15</v>
      </c>
    </row>
    <row r="18" customFormat="false" ht="18" hidden="false" customHeight="true" outlineLevel="0" collapsed="false">
      <c r="B18" s="8" t="s">
        <v>16</v>
      </c>
      <c r="C18" s="9" t="s">
        <v>17</v>
      </c>
    </row>
    <row r="19" customFormat="false" ht="18" hidden="false" customHeight="true" outlineLevel="0" collapsed="false">
      <c r="B19" s="8" t="s">
        <v>18</v>
      </c>
      <c r="C19" s="9" t="s">
        <v>19</v>
      </c>
    </row>
    <row r="21" customFormat="false" ht="19.5" hidden="false" customHeight="true" outlineLevel="0" collapsed="false">
      <c r="B21" s="5" t="s">
        <v>20</v>
      </c>
      <c r="C21" s="6"/>
    </row>
    <row r="22" customFormat="false" ht="19.5" hidden="false" customHeight="true" outlineLevel="0" collapsed="false">
      <c r="B22" s="10" t="s">
        <v>21</v>
      </c>
      <c r="C22" s="9" t="s">
        <v>22</v>
      </c>
    </row>
    <row r="23" customFormat="false" ht="19.5" hidden="false" customHeight="true" outlineLevel="0" collapsed="false">
      <c r="B23" s="11" t="s">
        <v>23</v>
      </c>
      <c r="C23" s="9" t="s">
        <v>24</v>
      </c>
    </row>
    <row r="24" customFormat="false" ht="19.5" hidden="false" customHeight="true" outlineLevel="0" collapsed="false">
      <c r="B24" s="12" t="s">
        <v>25</v>
      </c>
      <c r="C24" s="9" t="s">
        <v>26</v>
      </c>
    </row>
    <row r="25" customFormat="false" ht="19.5" hidden="false" customHeight="true" outlineLevel="0" collapsed="false">
      <c r="B25" s="13" t="s">
        <v>27</v>
      </c>
      <c r="C25" s="9" t="s">
        <v>28</v>
      </c>
    </row>
    <row r="27" customFormat="false" ht="19.5" hidden="false" customHeight="true" outlineLevel="0" collapsed="false">
      <c r="B27" s="5" t="s">
        <v>29</v>
      </c>
      <c r="C27" s="6"/>
    </row>
    <row r="28" customFormat="false" ht="18" hidden="false" customHeight="true" outlineLevel="0" collapsed="false">
      <c r="B28" s="8" t="s">
        <v>30</v>
      </c>
      <c r="C28" s="9" t="s">
        <v>31</v>
      </c>
    </row>
    <row r="29" customFormat="false" ht="18" hidden="false" customHeight="true" outlineLevel="0" collapsed="false">
      <c r="B29" s="8" t="s">
        <v>32</v>
      </c>
      <c r="C29" s="9" t="s">
        <v>33</v>
      </c>
    </row>
    <row r="30" customFormat="false" ht="18" hidden="false" customHeight="true" outlineLevel="0" collapsed="false">
      <c r="B30" s="8" t="s">
        <v>34</v>
      </c>
      <c r="C30" s="9" t="s">
        <v>35</v>
      </c>
    </row>
    <row r="31" customFormat="false" ht="18" hidden="false" customHeight="true" outlineLevel="0" collapsed="false">
      <c r="B31" s="8" t="s">
        <v>36</v>
      </c>
      <c r="C31" s="9" t="s">
        <v>37</v>
      </c>
    </row>
    <row r="33" customFormat="false" ht="19.5" hidden="false" customHeight="true" outlineLevel="0" collapsed="false">
      <c r="B33" s="5" t="s">
        <v>38</v>
      </c>
      <c r="C33" s="6"/>
    </row>
    <row r="34" customFormat="false" ht="30" hidden="false" customHeight="true" outlineLevel="0" collapsed="false">
      <c r="B34" s="7" t="s">
        <v>39</v>
      </c>
      <c r="C34" s="7"/>
    </row>
    <row r="35" customFormat="false" ht="18" hidden="false" customHeight="true" outlineLevel="0" collapsed="false">
      <c r="B35" s="7" t="s">
        <v>40</v>
      </c>
      <c r="C35" s="7"/>
    </row>
    <row r="36" customFormat="false" ht="18" hidden="false" customHeight="true" outlineLevel="0" collapsed="false">
      <c r="B36" s="7" t="s">
        <v>41</v>
      </c>
      <c r="C36" s="7"/>
    </row>
    <row r="37" customFormat="false" ht="18" hidden="false" customHeight="true" outlineLevel="0" collapsed="false">
      <c r="B37" s="7" t="s">
        <v>42</v>
      </c>
      <c r="C37" s="7"/>
    </row>
    <row r="38" customFormat="false" ht="18" hidden="false" customHeight="true" outlineLevel="0" collapsed="false">
      <c r="B38" s="7" t="s">
        <v>43</v>
      </c>
      <c r="C38" s="7"/>
    </row>
    <row r="40" customFormat="false" ht="19.5" hidden="false" customHeight="true" outlineLevel="0" collapsed="false">
      <c r="B40" s="5" t="s">
        <v>44</v>
      </c>
      <c r="C40" s="6"/>
    </row>
    <row r="41" customFormat="false" ht="18" hidden="false" customHeight="true" outlineLevel="0" collapsed="false">
      <c r="B41" s="14" t="s">
        <v>45</v>
      </c>
      <c r="C41" s="9" t="s">
        <v>46</v>
      </c>
    </row>
    <row r="42" customFormat="false" ht="18" hidden="false" customHeight="true" outlineLevel="0" collapsed="false">
      <c r="B42" s="14" t="s">
        <v>47</v>
      </c>
      <c r="C42" s="9" t="s">
        <v>48</v>
      </c>
    </row>
    <row r="43" customFormat="false" ht="18" hidden="false" customHeight="true" outlineLevel="0" collapsed="false">
      <c r="B43" s="14" t="s">
        <v>49</v>
      </c>
      <c r="C43" s="9" t="s">
        <v>50</v>
      </c>
    </row>
    <row r="44" customFormat="false" ht="18" hidden="false" customHeight="true" outlineLevel="0" collapsed="false">
      <c r="B44" s="14" t="s">
        <v>51</v>
      </c>
      <c r="C44" s="9" t="s">
        <v>52</v>
      </c>
    </row>
    <row r="45" customFormat="false" ht="18" hidden="false" customHeight="true" outlineLevel="0" collapsed="false">
      <c r="B45" s="14" t="s">
        <v>53</v>
      </c>
      <c r="C45" s="9" t="s">
        <v>54</v>
      </c>
    </row>
    <row r="47" customFormat="false" ht="30" hidden="false" customHeight="true" outlineLevel="0" collapsed="false">
      <c r="B47" s="15" t="s">
        <v>55</v>
      </c>
      <c r="C47" s="15"/>
    </row>
  </sheetData>
  <mergeCells count="7">
    <mergeCell ref="B8:C8"/>
    <mergeCell ref="B34:C34"/>
    <mergeCell ref="B35:C35"/>
    <mergeCell ref="B36:C36"/>
    <mergeCell ref="B37:C37"/>
    <mergeCell ref="B38:C38"/>
    <mergeCell ref="B47:C47"/>
  </mergeCells>
  <hyperlinks>
    <hyperlink ref="B41" location="'Markup Calculator'!A1" display="Markup Calculator"/>
    <hyperlink ref="B42" location="'Price List'!A1" display="Price List"/>
    <hyperlink ref="B43" location="'Worked Examples'!A1" display="Worked Examples"/>
    <hyperlink ref="B44" location="'Formula Guide'!A1" display="Formula Guide"/>
    <hyperlink ref="B45"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6"/>
    <col collapsed="false" customWidth="true" hidden="false" outlineLevel="0" max="6" min="4" style="0" width="18"/>
    <col collapsed="false" customWidth="true" hidden="false" outlineLevel="0" max="7" min="7" style="0" width="3"/>
    <col collapsed="false" customWidth="true" hidden="false" outlineLevel="0" max="8" min="8" style="0" width="38"/>
    <col collapsed="false" customWidth="true" hidden="false" outlineLevel="0" max="9" min="9" style="0" width="2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45</v>
      </c>
      <c r="C2" s="1"/>
      <c r="D2" s="1"/>
      <c r="E2" s="1"/>
      <c r="F2" s="1"/>
      <c r="G2" s="1"/>
      <c r="H2" s="1"/>
      <c r="I2" s="1"/>
      <c r="J2" s="1"/>
    </row>
    <row r="3" customFormat="false" ht="19.5" hidden="false" customHeight="true" outlineLevel="0" collapsed="false">
      <c r="A3" s="1"/>
      <c r="B3" s="3" t="s">
        <v>56</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57</v>
      </c>
      <c r="C7" s="6"/>
      <c r="D7" s="6"/>
      <c r="E7" s="6"/>
      <c r="F7" s="6"/>
      <c r="H7" s="16"/>
      <c r="I7" s="17"/>
    </row>
    <row r="8" customFormat="false" ht="15" hidden="false" customHeight="true" outlineLevel="0" collapsed="false">
      <c r="B8" s="18" t="s">
        <v>14</v>
      </c>
      <c r="D8" s="19" t="n">
        <v>60</v>
      </c>
      <c r="E8" s="20" t="s">
        <v>58</v>
      </c>
      <c r="F8" s="20"/>
      <c r="H8" s="21" t="s">
        <v>59</v>
      </c>
      <c r="I8" s="17"/>
    </row>
    <row r="9" customFormat="false" ht="15" hidden="false" customHeight="false" outlineLevel="0" collapsed="false">
      <c r="H9" s="16"/>
      <c r="I9" s="17"/>
    </row>
    <row r="10" customFormat="false" ht="15" hidden="false" customHeight="true" outlineLevel="0" collapsed="false">
      <c r="B10" s="18" t="s">
        <v>16</v>
      </c>
      <c r="D10" s="22" t="n">
        <v>0.5</v>
      </c>
      <c r="E10" s="20" t="s">
        <v>60</v>
      </c>
      <c r="F10" s="20"/>
      <c r="H10" s="23" t="s">
        <v>30</v>
      </c>
      <c r="I10" s="17"/>
    </row>
    <row r="11" customFormat="false" ht="15" hidden="false" customHeight="false" outlineLevel="0" collapsed="false">
      <c r="H11" s="24" t="n">
        <f aca="false">IF(AND(ISNUMBER(Unit_Cost),N(Unit_Cost)&gt;0),Unit_Cost*(1+N(Markup_Pct)),"—")</f>
        <v>90</v>
      </c>
      <c r="I11" s="24"/>
    </row>
    <row r="12" customFormat="false" ht="15" hidden="false" customHeight="true" outlineLevel="0" collapsed="false">
      <c r="B12" s="18" t="s">
        <v>61</v>
      </c>
      <c r="D12" s="22" t="n">
        <v>0.4</v>
      </c>
      <c r="E12" s="20" t="s">
        <v>62</v>
      </c>
      <c r="F12" s="20"/>
      <c r="H12" s="24"/>
      <c r="I12" s="24"/>
    </row>
    <row r="13" customFormat="false" ht="15" hidden="false" customHeight="false" outlineLevel="0" collapsed="false">
      <c r="H13" s="16"/>
      <c r="I13" s="17"/>
    </row>
    <row r="14" customFormat="false" ht="19.5" hidden="false" customHeight="true" outlineLevel="0" collapsed="false">
      <c r="B14" s="5" t="s">
        <v>63</v>
      </c>
      <c r="C14" s="6"/>
      <c r="D14" s="6"/>
      <c r="E14" s="6"/>
      <c r="F14" s="6"/>
      <c r="H14" s="25" t="s">
        <v>64</v>
      </c>
      <c r="I14" s="26" t="n">
        <f aca="false">IF(AND(ISNUMBER(Unit_Cost),N(Unit_Cost)&gt;0),Selling_Price-Unit_Cost,"—")</f>
        <v>30</v>
      </c>
    </row>
    <row r="15" customFormat="false" ht="30" hidden="false" customHeight="true" outlineLevel="0" collapsed="false">
      <c r="B15" s="27" t="s">
        <v>16</v>
      </c>
      <c r="C15" s="28" t="s">
        <v>65</v>
      </c>
      <c r="D15" s="28"/>
      <c r="E15" s="28" t="s">
        <v>66</v>
      </c>
      <c r="F15" s="28" t="s">
        <v>67</v>
      </c>
      <c r="H15" s="25" t="s">
        <v>32</v>
      </c>
      <c r="I15" s="29" t="n">
        <f aca="false">IF(AND(ISNUMBER(Unit_Cost),N(Unit_Cost)&gt;0),IF(Selling_Price&lt;&gt;0,Unit_Profit/Selling_Price,0),"—")</f>
        <v>0.333333333333333</v>
      </c>
    </row>
    <row r="16" customFormat="false" ht="15" hidden="false" customHeight="false" outlineLevel="0" collapsed="false">
      <c r="B16" s="30" t="n">
        <v>0.1</v>
      </c>
      <c r="C16" s="31" t="n">
        <f aca="false">B16/(1+B16)</f>
        <v>0.0909090909090909</v>
      </c>
      <c r="E16" s="30" t="n">
        <v>0.1</v>
      </c>
      <c r="F16" s="31" t="n">
        <f aca="false">E16/(1-E16)</f>
        <v>0.111111111111111</v>
      </c>
      <c r="H16" s="25" t="s">
        <v>68</v>
      </c>
      <c r="I16" s="26" t="n">
        <f aca="false">IF(AND(ISNUMBER(Unit_Cost),N(Unit_Cost)&gt;0),IF(AND(ISNUMBER(Target_Margin),N(Target_Margin)&lt;1,N(Target_Margin)&gt;-1),Unit_Cost/(1-Target_Margin),"—"),"—")</f>
        <v>100</v>
      </c>
    </row>
    <row r="17" customFormat="false" ht="15" hidden="false" customHeight="false" outlineLevel="0" collapsed="false">
      <c r="B17" s="30" t="n">
        <v>0.2</v>
      </c>
      <c r="C17" s="31" t="n">
        <f aca="false">B17/(1+B17)</f>
        <v>0.166666666666667</v>
      </c>
      <c r="E17" s="30" t="n">
        <v>0.2</v>
      </c>
      <c r="F17" s="31" t="n">
        <f aca="false">E17/(1-E17)</f>
        <v>0.25</v>
      </c>
      <c r="H17" s="25" t="s">
        <v>69</v>
      </c>
      <c r="I17" s="29" t="n">
        <f aca="false">IF(ISNUMBER(Target_Price),Target_Price/Unit_Cost-1,"—")</f>
        <v>0.666666666666667</v>
      </c>
    </row>
    <row r="18" customFormat="false" ht="15" hidden="false" customHeight="false" outlineLevel="0" collapsed="false">
      <c r="B18" s="30" t="n">
        <v>0.25</v>
      </c>
      <c r="C18" s="31" t="n">
        <f aca="false">B18/(1+B18)</f>
        <v>0.2</v>
      </c>
      <c r="E18" s="30" t="n">
        <v>0.25</v>
      </c>
      <c r="F18" s="31" t="n">
        <f aca="false">E18/(1-E18)</f>
        <v>0.333333333333333</v>
      </c>
      <c r="H18" s="32" t="str">
        <f aca="false">IF(AND(AND(ISNUMBER(Unit_Cost),N(Unit_Cost)&gt;0),AND(ISNUMBER(Target_Margin),N(Target_Margin)&lt;1,N(Target_Margin)&gt;-1)),"Target margin: "&amp;TEXT(Target_Margin,"0.00%")&amp;" of the selling price.","")</f>
        <v>Target margin: 40.00% of the selling price.</v>
      </c>
      <c r="I18" s="32"/>
    </row>
    <row r="19" customFormat="false" ht="15" hidden="false" customHeight="false" outlineLevel="0" collapsed="false">
      <c r="B19" s="30" t="n">
        <v>0.3333</v>
      </c>
      <c r="C19" s="31" t="n">
        <f aca="false">B19/(1+B19)</f>
        <v>0.249981249531238</v>
      </c>
      <c r="E19" s="30" t="n">
        <v>0.3</v>
      </c>
      <c r="F19" s="31" t="n">
        <f aca="false">E19/(1-E19)</f>
        <v>0.428571428571429</v>
      </c>
      <c r="H19" s="16"/>
      <c r="I19" s="17"/>
    </row>
    <row r="20" customFormat="false" ht="15" hidden="false" customHeight="false" outlineLevel="0" collapsed="false">
      <c r="B20" s="30" t="n">
        <v>0.5</v>
      </c>
      <c r="C20" s="31" t="n">
        <f aca="false">B20/(1+B20)</f>
        <v>0.333333333333333</v>
      </c>
      <c r="E20" s="30" t="n">
        <v>0.4</v>
      </c>
      <c r="F20" s="31" t="n">
        <f aca="false">E20/(1-E20)</f>
        <v>0.666666666666667</v>
      </c>
    </row>
    <row r="21" customFormat="false" ht="19.5" hidden="false" customHeight="true" outlineLevel="0" collapsed="false">
      <c r="B21" s="30" t="n">
        <v>0.6667</v>
      </c>
      <c r="C21" s="31" t="n">
        <f aca="false">B21/(1+B21)</f>
        <v>0.400011999760005</v>
      </c>
      <c r="E21" s="30" t="n">
        <v>0.5</v>
      </c>
      <c r="F21" s="31" t="n">
        <f aca="false">E21/(1-E21)</f>
        <v>1</v>
      </c>
      <c r="H21" s="5" t="s">
        <v>70</v>
      </c>
      <c r="I21" s="6"/>
    </row>
    <row r="22" customFormat="false" ht="15" hidden="false" customHeight="false" outlineLevel="0" collapsed="false">
      <c r="B22" s="30" t="n">
        <v>1</v>
      </c>
      <c r="C22" s="31" t="n">
        <f aca="false">B22/(1+B22)</f>
        <v>0.5</v>
      </c>
      <c r="E22" s="30" t="n">
        <v>0.6</v>
      </c>
      <c r="F22" s="31" t="n">
        <f aca="false">E22/(1-E22)</f>
        <v>1.5</v>
      </c>
      <c r="H22" s="33" t="str">
        <f aca="false">IF(AND(ISNUMBER(Unit_Cost),N(Unit_Cost)&gt;0),"A "&amp;N(Markup_Pct)*100&amp;"% markup gives you a "&amp;TEXT(Margin_Result*100,"0.00")&amp;"% margin, not a "&amp;N(Markup_Pct)*100&amp;"% one."&amp;IF(ISNUMBER(Target_Price)," To actually keep "&amp;Target_Margin*100&amp;"% of the selling price you would need to charge "&amp;TEXT(Target_Price,"#,##0.00")&amp;".",""),"Enter a unit cost above to see a result.")</f>
        <v>A 50% markup gives you a 33.33% margin, not a 50% one. To actually keep 40% of the selling price you would need to charge 100.00.</v>
      </c>
      <c r="I22" s="33"/>
    </row>
    <row r="23" customFormat="false" ht="15" hidden="false" customHeight="false" outlineLevel="0" collapsed="false">
      <c r="B23" s="30" t="n">
        <v>2</v>
      </c>
      <c r="C23" s="31" t="n">
        <f aca="false">B23/(1+B23)</f>
        <v>0.666666666666667</v>
      </c>
      <c r="E23" s="30" t="n">
        <v>0.75</v>
      </c>
      <c r="F23" s="31" t="n">
        <f aca="false">E23/(1-E23)</f>
        <v>3</v>
      </c>
      <c r="H23" s="33"/>
      <c r="I23" s="33"/>
    </row>
    <row r="24" customFormat="false" ht="15" hidden="false" customHeight="false" outlineLevel="0" collapsed="false">
      <c r="H24" s="33"/>
      <c r="I24" s="33"/>
    </row>
    <row r="25" customFormat="false" ht="19.5" hidden="false" customHeight="true" outlineLevel="0" collapsed="false">
      <c r="B25" s="5" t="s">
        <v>71</v>
      </c>
      <c r="C25" s="6"/>
      <c r="D25" s="6"/>
      <c r="E25" s="6"/>
      <c r="F25" s="6"/>
      <c r="H25" s="33"/>
      <c r="I25" s="33"/>
    </row>
    <row r="26" customFormat="false" ht="18" hidden="false" customHeight="true" outlineLevel="0" collapsed="false">
      <c r="B26" s="27" t="s">
        <v>16</v>
      </c>
      <c r="C26" s="28" t="s">
        <v>30</v>
      </c>
      <c r="D26" s="28" t="s">
        <v>64</v>
      </c>
      <c r="E26" s="28" t="s">
        <v>72</v>
      </c>
      <c r="H26" s="33"/>
      <c r="I26" s="33"/>
    </row>
    <row r="27" customFormat="false" ht="15" hidden="false" customHeight="false" outlineLevel="0" collapsed="false">
      <c r="B27" s="30" t="n">
        <v>0.25</v>
      </c>
      <c r="C27" s="34" t="n">
        <f aca="false">IF(AND(ISNUMBER(Unit_Cost),N(Unit_Cost)&gt;0),Unit_Cost*(1+B27),"—")</f>
        <v>75</v>
      </c>
      <c r="D27" s="34" t="n">
        <f aca="false">IF(AND(ISNUMBER(Unit_Cost),N(Unit_Cost)&gt;0),C27-Unit_Cost,"—")</f>
        <v>15</v>
      </c>
      <c r="E27" s="31" t="n">
        <f aca="false">IF(AND(ISNUMBER(Unit_Cost),N(Unit_Cost)&gt;0),D27/C27,"—")</f>
        <v>0.2</v>
      </c>
      <c r="H27" s="33"/>
      <c r="I27" s="33"/>
    </row>
    <row r="28" customFormat="false" ht="15" hidden="false" customHeight="false" outlineLevel="0" collapsed="false">
      <c r="B28" s="30" t="n">
        <v>0.5</v>
      </c>
      <c r="C28" s="34" t="n">
        <f aca="false">IF(AND(ISNUMBER(Unit_Cost),N(Unit_Cost)&gt;0),Unit_Cost*(1+B28),"—")</f>
        <v>90</v>
      </c>
      <c r="D28" s="34" t="n">
        <f aca="false">IF(AND(ISNUMBER(Unit_Cost),N(Unit_Cost)&gt;0),C28-Unit_Cost,"—")</f>
        <v>30</v>
      </c>
      <c r="E28" s="31" t="n">
        <f aca="false">IF(AND(ISNUMBER(Unit_Cost),N(Unit_Cost)&gt;0),D28/C28,"—")</f>
        <v>0.333333333333333</v>
      </c>
    </row>
    <row r="29" customFormat="false" ht="19.5" hidden="false" customHeight="true" outlineLevel="0" collapsed="false">
      <c r="B29" s="30" t="n">
        <v>0.6667</v>
      </c>
      <c r="C29" s="34" t="n">
        <f aca="false">IF(AND(ISNUMBER(Unit_Cost),N(Unit_Cost)&gt;0),Unit_Cost*(1+B29),"—")</f>
        <v>100.002</v>
      </c>
      <c r="D29" s="34" t="n">
        <f aca="false">IF(AND(ISNUMBER(Unit_Cost),N(Unit_Cost)&gt;0),C29-Unit_Cost,"—")</f>
        <v>40.002</v>
      </c>
      <c r="E29" s="31" t="n">
        <f aca="false">IF(AND(ISNUMBER(Unit_Cost),N(Unit_Cost)&gt;0),D29/C29,"—")</f>
        <v>0.400011999760005</v>
      </c>
      <c r="H29" s="5" t="s">
        <v>73</v>
      </c>
      <c r="I29" s="6"/>
    </row>
    <row r="30" customFormat="false" ht="15" hidden="false" customHeight="false" outlineLevel="0" collapsed="false">
      <c r="B30" s="30" t="n">
        <v>1</v>
      </c>
      <c r="C30" s="34" t="n">
        <f aca="false">IF(AND(ISNUMBER(Unit_Cost),N(Unit_Cost)&gt;0),Unit_Cost*(1+B30),"—")</f>
        <v>120</v>
      </c>
      <c r="D30" s="34" t="n">
        <f aca="false">IF(AND(ISNUMBER(Unit_Cost),N(Unit_Cost)&gt;0),C30-Unit_Cost,"—")</f>
        <v>60</v>
      </c>
      <c r="E30" s="31" t="n">
        <f aca="false">IF(AND(ISNUMBER(Unit_Cost),N(Unit_Cost)&gt;0),D30/C30,"—")</f>
        <v>0.5</v>
      </c>
      <c r="H30" s="35" t="str">
        <f aca="false">IF(NOT(ISNUMBER(Unit_Cost)),"Check — enter a unit cost",IF(Unit_Cost&lt;=0,"Check — unit cost must be above zero","OK — unit cost entered"))</f>
        <v>OK — unit cost entered</v>
      </c>
      <c r="I30" s="35"/>
    </row>
    <row r="31" customFormat="false" ht="15" hidden="false" customHeight="false" outlineLevel="0" collapsed="false">
      <c r="B31" s="30" t="n">
        <v>1.5</v>
      </c>
      <c r="C31" s="34" t="n">
        <f aca="false">IF(AND(ISNUMBER(Unit_Cost),N(Unit_Cost)&gt;0),Unit_Cost*(1+B31),"—")</f>
        <v>150</v>
      </c>
      <c r="D31" s="34" t="n">
        <f aca="false">IF(AND(ISNUMBER(Unit_Cost),N(Unit_Cost)&gt;0),C31-Unit_Cost,"—")</f>
        <v>90</v>
      </c>
      <c r="E31" s="31" t="n">
        <f aca="false">IF(AND(ISNUMBER(Unit_Cost),N(Unit_Cost)&gt;0),D31/C31,"—")</f>
        <v>0.6</v>
      </c>
      <c r="H31" s="35" t="str">
        <f aca="false">IF(ISBLANK(Markup_Pct),"OK — markup blank, treated as zero",IF(NOT(ISNUMBER(Markup_Pct)),"Check — markup must be a number",IF(Markup_Pct&lt;0,"Check — a negative markup sells below cost","OK — markup "&amp;TEXT(Markup_Pct,"0.00%"))))</f>
        <v>OK — markup 50.00%</v>
      </c>
      <c r="I31" s="35"/>
    </row>
    <row r="32" customFormat="false" ht="15" hidden="false" customHeight="false" outlineLevel="0" collapsed="false">
      <c r="B32" s="30" t="n">
        <v>2</v>
      </c>
      <c r="C32" s="34" t="n">
        <f aca="false">IF(AND(ISNUMBER(Unit_Cost),N(Unit_Cost)&gt;0),Unit_Cost*(1+B32),"—")</f>
        <v>180</v>
      </c>
      <c r="D32" s="34" t="n">
        <f aca="false">IF(AND(ISNUMBER(Unit_Cost),N(Unit_Cost)&gt;0),C32-Unit_Cost,"—")</f>
        <v>120</v>
      </c>
      <c r="E32" s="31" t="n">
        <f aca="false">IF(AND(ISNUMBER(Unit_Cost),N(Unit_Cost)&gt;0),D32/C32,"—")</f>
        <v>0.666666666666667</v>
      </c>
      <c r="H32" s="35" t="str">
        <f aca="false">IF(ISBLANK(Target_Margin),"OK — no target margin entered",IF(NOT(ISNUMBER(Target_Margin)),"Check — target margin must be a number",IF(OR(Target_Margin&gt;=1,Target_Margin&lt;=-1),"Check — target margin must be between −100% and 100%","OK — target margin "&amp;TEXT(Target_Margin,"0.00%"))))</f>
        <v>OK — target margin 40.00%</v>
      </c>
      <c r="I32" s="35"/>
    </row>
    <row r="34" customFormat="false" ht="30" hidden="false" customHeight="true" outlineLevel="0" collapsed="false">
      <c r="B34" s="20" t="s">
        <v>74</v>
      </c>
      <c r="C34" s="20"/>
      <c r="D34" s="20"/>
      <c r="E34" s="20"/>
      <c r="F34" s="20"/>
      <c r="H34" s="20" t="s">
        <v>75</v>
      </c>
      <c r="I34" s="20"/>
    </row>
    <row r="35" customFormat="false" ht="15" hidden="false" customHeight="false" outlineLevel="0" collapsed="false">
      <c r="B35" s="20"/>
      <c r="C35" s="20"/>
      <c r="D35" s="20"/>
      <c r="E35" s="20"/>
      <c r="F35" s="20"/>
      <c r="H35" s="20"/>
      <c r="I35" s="20"/>
    </row>
  </sheetData>
  <mergeCells count="11">
    <mergeCell ref="E8:F8"/>
    <mergeCell ref="E10:F10"/>
    <mergeCell ref="H11:I12"/>
    <mergeCell ref="E12:F12"/>
    <mergeCell ref="H18:I18"/>
    <mergeCell ref="H22:I27"/>
    <mergeCell ref="H30:I30"/>
    <mergeCell ref="H31:I31"/>
    <mergeCell ref="H32:I32"/>
    <mergeCell ref="B34:F35"/>
    <mergeCell ref="H34:I35"/>
  </mergeCells>
  <conditionalFormatting sqref="H11">
    <cfRule type="expression" priority="2" aboveAverage="0" equalAverage="0" bottom="0" percent="0" rank="0" text="" dxfId="0">
      <formula>AND(ISNUMBER($H$11),$H$11&lt;0)</formula>
    </cfRule>
  </conditionalFormatting>
  <conditionalFormatting sqref="I14">
    <cfRule type="expression" priority="3" aboveAverage="0" equalAverage="0" bottom="0" percent="0" rank="0" text="" dxfId="1">
      <formula>AND(ISNUMBER($I$14),$I$14&lt;0)</formula>
    </cfRule>
  </conditionalFormatting>
  <conditionalFormatting sqref="I15">
    <cfRule type="expression" priority="4" aboveAverage="0" equalAverage="0" bottom="0" percent="0" rank="0" text="" dxfId="1">
      <formula>AND(ISNUMBER($I$15),$I$15&lt;0)</formula>
    </cfRule>
  </conditionalFormatting>
  <conditionalFormatting sqref="I16">
    <cfRule type="expression" priority="5" aboveAverage="0" equalAverage="0" bottom="0" percent="0" rank="0" text="" dxfId="1">
      <formula>AND(ISNUMBER($I$16),$I$16&lt;0)</formula>
    </cfRule>
  </conditionalFormatting>
  <conditionalFormatting sqref="I17">
    <cfRule type="expression" priority="6" aboveAverage="0" equalAverage="0" bottom="0" percent="0" rank="0" text="" dxfId="1">
      <formula>AND(ISNUMBER($I$17),$I$17&lt;0)</formula>
    </cfRule>
  </conditionalFormatting>
  <conditionalFormatting sqref="H30">
    <cfRule type="expression" priority="7" aboveAverage="0" equalAverage="0" bottom="0" percent="0" rank="0" text="" dxfId="2">
      <formula>LEFT(H30,5)="Check"</formula>
    </cfRule>
    <cfRule type="expression" priority="8" aboveAverage="0" equalAverage="0" bottom="0" percent="0" rank="0" text="" dxfId="3">
      <formula>LEFT(H30,2)="OK"</formula>
    </cfRule>
  </conditionalFormatting>
  <conditionalFormatting sqref="H31">
    <cfRule type="expression" priority="9" aboveAverage="0" equalAverage="0" bottom="0" percent="0" rank="0" text="" dxfId="2">
      <formula>LEFT(H31,5)="Check"</formula>
    </cfRule>
    <cfRule type="expression" priority="10" aboveAverage="0" equalAverage="0" bottom="0" percent="0" rank="0" text="" dxfId="3">
      <formula>LEFT(H31,2)="OK"</formula>
    </cfRule>
  </conditionalFormatting>
  <conditionalFormatting sqref="H32">
    <cfRule type="expression" priority="11" aboveAverage="0" equalAverage="0" bottom="0" percent="0" rank="0" text="" dxfId="2">
      <formula>LEFT(H32,5)="Check"</formula>
    </cfRule>
    <cfRule type="expression" priority="12" aboveAverage="0" equalAverage="0" bottom="0" percent="0" rank="0" text="" dxfId="3">
      <formula>LEFT(H32,2)="OK"</formula>
    </cfRule>
  </conditionalFormatting>
  <dataValidations count="3">
    <dataValidation allowBlank="true" error="Enter a number." errorStyle="stop" errorTitle="Unit cost" operator="between" showDropDown="false" showErrorMessage="true" showInputMessage="false" sqref="D8" type="decimal">
      <formula1>-1000000000000000</formula1>
      <formula2>0</formula2>
    </dataValidation>
    <dataValidation allowBlank="true" error="Enter a percentage, for example 50%." errorStyle="stop" errorTitle="Markup" operator="between" showDropDown="false" showErrorMessage="true" showInputMessage="false" sqref="D10" type="decimal">
      <formula1>-1000000000000000</formula1>
      <formula2>0</formula2>
    </dataValidation>
    <dataValidation allowBlank="true" error="Enter a percentage between -100% and 100%." errorStyle="stop" errorTitle="Target margin" operator="between" showDropDown="false" showErrorMessage="true" showInputMessage="false" sqref="D12"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J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4" min="3" style="0" width="13"/>
    <col collapsed="false" customWidth="true" hidden="false" outlineLevel="0" max="8" min="5" style="0" width="14"/>
    <col collapsed="false" customWidth="true" hidden="false" outlineLevel="0" max="9" min="9" style="0" width="3"/>
    <col collapsed="false" customWidth="true" hidden="true" outlineLevel="0" max="10" min="10" style="0" width="13"/>
  </cols>
  <sheetData>
    <row r="1" customFormat="false" ht="7.5" hidden="false" customHeight="true" outlineLevel="0" collapsed="false">
      <c r="A1" s="1"/>
      <c r="B1" s="1"/>
      <c r="C1" s="1"/>
      <c r="D1" s="1"/>
      <c r="E1" s="1"/>
      <c r="F1" s="1"/>
      <c r="G1" s="1"/>
      <c r="H1" s="1"/>
      <c r="I1" s="1"/>
    </row>
    <row r="2" customFormat="false" ht="30" hidden="false" customHeight="true" outlineLevel="0" collapsed="false">
      <c r="A2" s="1"/>
      <c r="B2" s="2" t="s">
        <v>47</v>
      </c>
      <c r="C2" s="1"/>
      <c r="D2" s="1"/>
      <c r="E2" s="1"/>
      <c r="F2" s="1"/>
      <c r="G2" s="1"/>
      <c r="H2" s="1"/>
      <c r="I2" s="1"/>
    </row>
    <row r="3" customFormat="false" ht="19.5" hidden="false" customHeight="true" outlineLevel="0" collapsed="false">
      <c r="A3" s="1"/>
      <c r="B3" s="3" t="s">
        <v>76</v>
      </c>
      <c r="C3" s="1"/>
      <c r="D3" s="1"/>
      <c r="E3" s="1"/>
      <c r="F3" s="1"/>
      <c r="G3" s="1"/>
      <c r="H3" s="1"/>
      <c r="I3" s="1"/>
    </row>
    <row r="4" customFormat="false" ht="7.5" hidden="false" customHeight="true" outlineLevel="0" collapsed="false">
      <c r="A4" s="1"/>
      <c r="B4" s="1"/>
      <c r="C4" s="1"/>
      <c r="D4" s="1"/>
      <c r="E4" s="1"/>
      <c r="F4" s="1"/>
      <c r="G4" s="1"/>
      <c r="H4" s="1"/>
      <c r="I4" s="1"/>
    </row>
    <row r="5" customFormat="false" ht="3" hidden="false" customHeight="true" outlineLevel="0" collapsed="false">
      <c r="A5" s="4"/>
      <c r="B5" s="4"/>
      <c r="C5" s="4"/>
      <c r="D5" s="4"/>
      <c r="E5" s="4"/>
      <c r="F5" s="4"/>
      <c r="G5" s="4"/>
      <c r="H5" s="4"/>
      <c r="I5" s="4"/>
    </row>
    <row r="7" customFormat="false" ht="15" hidden="false" customHeight="true" outlineLevel="0" collapsed="false">
      <c r="B7" s="7" t="s">
        <v>77</v>
      </c>
      <c r="C7" s="7"/>
      <c r="D7" s="7"/>
      <c r="E7" s="7"/>
      <c r="F7" s="22" t="n">
        <v>0.4</v>
      </c>
    </row>
    <row r="9" customFormat="false" ht="43.5" hidden="false" customHeight="true" outlineLevel="0" collapsed="false">
      <c r="B9" s="27" t="s">
        <v>78</v>
      </c>
      <c r="C9" s="28" t="s">
        <v>14</v>
      </c>
      <c r="D9" s="28" t="s">
        <v>18</v>
      </c>
      <c r="E9" s="28" t="s">
        <v>30</v>
      </c>
      <c r="F9" s="28" t="s">
        <v>64</v>
      </c>
      <c r="G9" s="28" t="s">
        <v>79</v>
      </c>
      <c r="H9" s="28" t="s">
        <v>80</v>
      </c>
    </row>
    <row r="10" customFormat="false" ht="15" hidden="false" customHeight="false" outlineLevel="0" collapsed="false">
      <c r="B10" s="36" t="s">
        <v>81</v>
      </c>
      <c r="C10" s="19" t="n">
        <v>18.5</v>
      </c>
      <c r="D10" s="22"/>
      <c r="E10" s="37" t="n">
        <f aca="false">IF(AND(ISNUMBER(C10),N(C10)&gt;0,ISNUMBER(IF(ISNUMBER(D10),D10,List_Default)),IF(ISNUMBER(D10),D10,List_Default)&lt;1,IF(ISNUMBER(D10),D10,List_Default)&gt;-1),C10/(1-IF(ISNUMBER(D10),D10,List_Default)),IF(ISNUMBER(C10),"—",""))</f>
        <v>30.8333333333333</v>
      </c>
      <c r="F10" s="34" t="n">
        <f aca="false">IF(ISNUMBER(E10),E10-C10,"")</f>
        <v>12.3333333333333</v>
      </c>
      <c r="G10" s="31" t="n">
        <f aca="false">IF(ISNUMBER(E10),E10/C10-1,"")</f>
        <v>0.666666666666667</v>
      </c>
      <c r="H10" s="34" t="n">
        <f aca="false">IF(ISNUMBER(E10),C10*(1+IF(ISNUMBER(D10),D10,List_Default)),"")</f>
        <v>25.9</v>
      </c>
      <c r="J10" s="0" t="n">
        <f aca="false">IF(ISNUMBER(E10),IF(ABS((E10-C10)/E10-IF(ISNUMBER(D10),D10,List_Default))&lt;0.0000001,0,1),0)</f>
        <v>0</v>
      </c>
    </row>
    <row r="11" customFormat="false" ht="15" hidden="false" customHeight="false" outlineLevel="0" collapsed="false">
      <c r="B11" s="36" t="s">
        <v>82</v>
      </c>
      <c r="C11" s="19" t="n">
        <v>72</v>
      </c>
      <c r="D11" s="22" t="n">
        <v>0.35</v>
      </c>
      <c r="E11" s="37" t="n">
        <f aca="false">IF(AND(ISNUMBER(C11),N(C11)&gt;0,ISNUMBER(IF(ISNUMBER(D11),D11,List_Default)),IF(ISNUMBER(D11),D11,List_Default)&lt;1,IF(ISNUMBER(D11),D11,List_Default)&gt;-1),C11/(1-IF(ISNUMBER(D11),D11,List_Default)),IF(ISNUMBER(C11),"—",""))</f>
        <v>110.769230769231</v>
      </c>
      <c r="F11" s="34" t="n">
        <f aca="false">IF(ISNUMBER(E11),E11-C11,"")</f>
        <v>38.7692307692308</v>
      </c>
      <c r="G11" s="31" t="n">
        <f aca="false">IF(ISNUMBER(E11),E11/C11-1,"")</f>
        <v>0.538461538461538</v>
      </c>
      <c r="H11" s="34" t="n">
        <f aca="false">IF(ISNUMBER(E11),C11*(1+IF(ISNUMBER(D11),D11,List_Default)),"")</f>
        <v>97.2</v>
      </c>
      <c r="J11" s="0" t="n">
        <f aca="false">IF(ISNUMBER(E11),IF(ABS((E11-C11)/E11-IF(ISNUMBER(D11),D11,List_Default))&lt;0.0000001,0,1),0)</f>
        <v>0</v>
      </c>
    </row>
    <row r="12" customFormat="false" ht="15" hidden="false" customHeight="false" outlineLevel="0" collapsed="false">
      <c r="B12" s="36" t="s">
        <v>83</v>
      </c>
      <c r="C12" s="19" t="n">
        <v>1.6</v>
      </c>
      <c r="D12" s="22" t="n">
        <v>0.55</v>
      </c>
      <c r="E12" s="37" t="n">
        <f aca="false">IF(AND(ISNUMBER(C12),N(C12)&gt;0,ISNUMBER(IF(ISNUMBER(D12),D12,List_Default)),IF(ISNUMBER(D12),D12,List_Default)&lt;1,IF(ISNUMBER(D12),D12,List_Default)&gt;-1),C12/(1-IF(ISNUMBER(D12),D12,List_Default)),IF(ISNUMBER(C12),"—",""))</f>
        <v>3.55555555555556</v>
      </c>
      <c r="F12" s="34" t="n">
        <f aca="false">IF(ISNUMBER(E12),E12-C12,"")</f>
        <v>1.95555555555556</v>
      </c>
      <c r="G12" s="31" t="n">
        <f aca="false">IF(ISNUMBER(E12),E12/C12-1,"")</f>
        <v>1.22222222222222</v>
      </c>
      <c r="H12" s="34" t="n">
        <f aca="false">IF(ISNUMBER(E12),C12*(1+IF(ISNUMBER(D12),D12,List_Default)),"")</f>
        <v>2.48</v>
      </c>
      <c r="J12" s="0" t="n">
        <f aca="false">IF(ISNUMBER(E12),IF(ABS((E12-C12)/E12-IF(ISNUMBER(D12),D12,List_Default))&lt;0.0000001,0,1),0)</f>
        <v>0</v>
      </c>
    </row>
    <row r="13" customFormat="false" ht="15" hidden="false" customHeight="false" outlineLevel="0" collapsed="false">
      <c r="B13" s="36" t="s">
        <v>84</v>
      </c>
      <c r="C13" s="19" t="n">
        <v>24</v>
      </c>
      <c r="D13" s="22"/>
      <c r="E13" s="37" t="n">
        <f aca="false">IF(AND(ISNUMBER(C13),N(C13)&gt;0,ISNUMBER(IF(ISNUMBER(D13),D13,List_Default)),IF(ISNUMBER(D13),D13,List_Default)&lt;1,IF(ISNUMBER(D13),D13,List_Default)&gt;-1),C13/(1-IF(ISNUMBER(D13),D13,List_Default)),IF(ISNUMBER(C13),"—",""))</f>
        <v>40</v>
      </c>
      <c r="F13" s="34" t="n">
        <f aca="false">IF(ISNUMBER(E13),E13-C13,"")</f>
        <v>16</v>
      </c>
      <c r="G13" s="31" t="n">
        <f aca="false">IF(ISNUMBER(E13),E13/C13-1,"")</f>
        <v>0.666666666666667</v>
      </c>
      <c r="H13" s="34" t="n">
        <f aca="false">IF(ISNUMBER(E13),C13*(1+IF(ISNUMBER(D13),D13,List_Default)),"")</f>
        <v>33.6</v>
      </c>
      <c r="J13" s="0" t="n">
        <f aca="false">IF(ISNUMBER(E13),IF(ABS((E13-C13)/E13-IF(ISNUMBER(D13),D13,List_Default))&lt;0.0000001,0,1),0)</f>
        <v>0</v>
      </c>
    </row>
    <row r="14" customFormat="false" ht="15" hidden="false" customHeight="false" outlineLevel="0" collapsed="false">
      <c r="B14" s="36" t="s">
        <v>85</v>
      </c>
      <c r="C14" s="19" t="n">
        <v>4.2</v>
      </c>
      <c r="D14" s="22" t="n">
        <v>0.6</v>
      </c>
      <c r="E14" s="37" t="n">
        <f aca="false">IF(AND(ISNUMBER(C14),N(C14)&gt;0,ISNUMBER(IF(ISNUMBER(D14),D14,List_Default)),IF(ISNUMBER(D14),D14,List_Default)&lt;1,IF(ISNUMBER(D14),D14,List_Default)&gt;-1),C14/(1-IF(ISNUMBER(D14),D14,List_Default)),IF(ISNUMBER(C14),"—",""))</f>
        <v>10.5</v>
      </c>
      <c r="F14" s="34" t="n">
        <f aca="false">IF(ISNUMBER(E14),E14-C14,"")</f>
        <v>6.3</v>
      </c>
      <c r="G14" s="31" t="n">
        <f aca="false">IF(ISNUMBER(E14),E14/C14-1,"")</f>
        <v>1.5</v>
      </c>
      <c r="H14" s="34" t="n">
        <f aca="false">IF(ISNUMBER(E14),C14*(1+IF(ISNUMBER(D14),D14,List_Default)),"")</f>
        <v>6.72</v>
      </c>
      <c r="J14" s="0" t="n">
        <f aca="false">IF(ISNUMBER(E14),IF(ABS((E14-C14)/E14-IF(ISNUMBER(D14),D14,List_Default))&lt;0.0000001,0,1),0)</f>
        <v>0</v>
      </c>
    </row>
    <row r="15" customFormat="false" ht="15" hidden="false" customHeight="false" outlineLevel="0" collapsed="false">
      <c r="B15" s="36"/>
      <c r="C15" s="19"/>
      <c r="D15" s="22"/>
      <c r="E15" s="37" t="str">
        <f aca="false">IF(AND(ISNUMBER(C15),N(C15)&gt;0,ISNUMBER(IF(ISNUMBER(D15),D15,List_Default)),IF(ISNUMBER(D15),D15,List_Default)&lt;1,IF(ISNUMBER(D15),D15,List_Default)&gt;-1),C15/(1-IF(ISNUMBER(D15),D15,List_Default)),IF(ISNUMBER(C15),"—",""))</f>
        <v/>
      </c>
      <c r="F15" s="34" t="str">
        <f aca="false">IF(ISNUMBER(E15),E15-C15,"")</f>
        <v/>
      </c>
      <c r="G15" s="31" t="str">
        <f aca="false">IF(ISNUMBER(E15),E15/C15-1,"")</f>
        <v/>
      </c>
      <c r="H15" s="34" t="str">
        <f aca="false">IF(ISNUMBER(E15),C15*(1+IF(ISNUMBER(D15),D15,List_Default)),"")</f>
        <v/>
      </c>
      <c r="J15" s="0" t="n">
        <f aca="false">IF(ISNUMBER(E15),IF(ABS((E15-C15)/E15-IF(ISNUMBER(D15),D15,List_Default))&lt;0.0000001,0,1),0)</f>
        <v>0</v>
      </c>
    </row>
    <row r="16" customFormat="false" ht="15" hidden="false" customHeight="false" outlineLevel="0" collapsed="false">
      <c r="B16" s="36"/>
      <c r="C16" s="19"/>
      <c r="D16" s="22"/>
      <c r="E16" s="37" t="str">
        <f aca="false">IF(AND(ISNUMBER(C16),N(C16)&gt;0,ISNUMBER(IF(ISNUMBER(D16),D16,List_Default)),IF(ISNUMBER(D16),D16,List_Default)&lt;1,IF(ISNUMBER(D16),D16,List_Default)&gt;-1),C16/(1-IF(ISNUMBER(D16),D16,List_Default)),IF(ISNUMBER(C16),"—",""))</f>
        <v/>
      </c>
      <c r="F16" s="34" t="str">
        <f aca="false">IF(ISNUMBER(E16),E16-C16,"")</f>
        <v/>
      </c>
      <c r="G16" s="31" t="str">
        <f aca="false">IF(ISNUMBER(E16),E16/C16-1,"")</f>
        <v/>
      </c>
      <c r="H16" s="34" t="str">
        <f aca="false">IF(ISNUMBER(E16),C16*(1+IF(ISNUMBER(D16),D16,List_Default)),"")</f>
        <v/>
      </c>
      <c r="J16" s="0" t="n">
        <f aca="false">IF(ISNUMBER(E16),IF(ABS((E16-C16)/E16-IF(ISNUMBER(D16),D16,List_Default))&lt;0.0000001,0,1),0)</f>
        <v>0</v>
      </c>
    </row>
    <row r="17" customFormat="false" ht="15" hidden="false" customHeight="false" outlineLevel="0" collapsed="false">
      <c r="B17" s="36"/>
      <c r="C17" s="19"/>
      <c r="D17" s="22"/>
      <c r="E17" s="37" t="str">
        <f aca="false">IF(AND(ISNUMBER(C17),N(C17)&gt;0,ISNUMBER(IF(ISNUMBER(D17),D17,List_Default)),IF(ISNUMBER(D17),D17,List_Default)&lt;1,IF(ISNUMBER(D17),D17,List_Default)&gt;-1),C17/(1-IF(ISNUMBER(D17),D17,List_Default)),IF(ISNUMBER(C17),"—",""))</f>
        <v/>
      </c>
      <c r="F17" s="34" t="str">
        <f aca="false">IF(ISNUMBER(E17),E17-C17,"")</f>
        <v/>
      </c>
      <c r="G17" s="31" t="str">
        <f aca="false">IF(ISNUMBER(E17),E17/C17-1,"")</f>
        <v/>
      </c>
      <c r="H17" s="34" t="str">
        <f aca="false">IF(ISNUMBER(E17),C17*(1+IF(ISNUMBER(D17),D17,List_Default)),"")</f>
        <v/>
      </c>
      <c r="J17" s="0" t="n">
        <f aca="false">IF(ISNUMBER(E17),IF(ABS((E17-C17)/E17-IF(ISNUMBER(D17),D17,List_Default))&lt;0.0000001,0,1),0)</f>
        <v>0</v>
      </c>
    </row>
    <row r="18" customFormat="false" ht="15" hidden="false" customHeight="false" outlineLevel="0" collapsed="false">
      <c r="B18" s="36"/>
      <c r="C18" s="19"/>
      <c r="D18" s="22"/>
      <c r="E18" s="37" t="str">
        <f aca="false">IF(AND(ISNUMBER(C18),N(C18)&gt;0,ISNUMBER(IF(ISNUMBER(D18),D18,List_Default)),IF(ISNUMBER(D18),D18,List_Default)&lt;1,IF(ISNUMBER(D18),D18,List_Default)&gt;-1),C18/(1-IF(ISNUMBER(D18),D18,List_Default)),IF(ISNUMBER(C18),"—",""))</f>
        <v/>
      </c>
      <c r="F18" s="34" t="str">
        <f aca="false">IF(ISNUMBER(E18),E18-C18,"")</f>
        <v/>
      </c>
      <c r="G18" s="31" t="str">
        <f aca="false">IF(ISNUMBER(E18),E18/C18-1,"")</f>
        <v/>
      </c>
      <c r="H18" s="34" t="str">
        <f aca="false">IF(ISNUMBER(E18),C18*(1+IF(ISNUMBER(D18),D18,List_Default)),"")</f>
        <v/>
      </c>
      <c r="J18" s="0" t="n">
        <f aca="false">IF(ISNUMBER(E18),IF(ABS((E18-C18)/E18-IF(ISNUMBER(D18),D18,List_Default))&lt;0.0000001,0,1),0)</f>
        <v>0</v>
      </c>
    </row>
    <row r="19" customFormat="false" ht="15" hidden="false" customHeight="false" outlineLevel="0" collapsed="false">
      <c r="B19" s="36"/>
      <c r="C19" s="19"/>
      <c r="D19" s="22"/>
      <c r="E19" s="37" t="str">
        <f aca="false">IF(AND(ISNUMBER(C19),N(C19)&gt;0,ISNUMBER(IF(ISNUMBER(D19),D19,List_Default)),IF(ISNUMBER(D19),D19,List_Default)&lt;1,IF(ISNUMBER(D19),D19,List_Default)&gt;-1),C19/(1-IF(ISNUMBER(D19),D19,List_Default)),IF(ISNUMBER(C19),"—",""))</f>
        <v/>
      </c>
      <c r="F19" s="34" t="str">
        <f aca="false">IF(ISNUMBER(E19),E19-C19,"")</f>
        <v/>
      </c>
      <c r="G19" s="31" t="str">
        <f aca="false">IF(ISNUMBER(E19),E19/C19-1,"")</f>
        <v/>
      </c>
      <c r="H19" s="34" t="str">
        <f aca="false">IF(ISNUMBER(E19),C19*(1+IF(ISNUMBER(D19),D19,List_Default)),"")</f>
        <v/>
      </c>
      <c r="J19" s="0" t="n">
        <f aca="false">IF(ISNUMBER(E19),IF(ABS((E19-C19)/E19-IF(ISNUMBER(D19),D19,List_Default))&lt;0.0000001,0,1),0)</f>
        <v>0</v>
      </c>
    </row>
    <row r="20" customFormat="false" ht="15" hidden="false" customHeight="false" outlineLevel="0" collapsed="false">
      <c r="B20" s="36"/>
      <c r="C20" s="19"/>
      <c r="D20" s="22"/>
      <c r="E20" s="37" t="str">
        <f aca="false">IF(AND(ISNUMBER(C20),N(C20)&gt;0,ISNUMBER(IF(ISNUMBER(D20),D20,List_Default)),IF(ISNUMBER(D20),D20,List_Default)&lt;1,IF(ISNUMBER(D20),D20,List_Default)&gt;-1),C20/(1-IF(ISNUMBER(D20),D20,List_Default)),IF(ISNUMBER(C20),"—",""))</f>
        <v/>
      </c>
      <c r="F20" s="34" t="str">
        <f aca="false">IF(ISNUMBER(E20),E20-C20,"")</f>
        <v/>
      </c>
      <c r="G20" s="31" t="str">
        <f aca="false">IF(ISNUMBER(E20),E20/C20-1,"")</f>
        <v/>
      </c>
      <c r="H20" s="34" t="str">
        <f aca="false">IF(ISNUMBER(E20),C20*(1+IF(ISNUMBER(D20),D20,List_Default)),"")</f>
        <v/>
      </c>
      <c r="J20" s="0" t="n">
        <f aca="false">IF(ISNUMBER(E20),IF(ABS((E20-C20)/E20-IF(ISNUMBER(D20),D20,List_Default))&lt;0.0000001,0,1),0)</f>
        <v>0</v>
      </c>
    </row>
    <row r="21" customFormat="false" ht="15" hidden="false" customHeight="false" outlineLevel="0" collapsed="false">
      <c r="B21" s="36"/>
      <c r="C21" s="19"/>
      <c r="D21" s="22"/>
      <c r="E21" s="37" t="str">
        <f aca="false">IF(AND(ISNUMBER(C21),N(C21)&gt;0,ISNUMBER(IF(ISNUMBER(D21),D21,List_Default)),IF(ISNUMBER(D21),D21,List_Default)&lt;1,IF(ISNUMBER(D21),D21,List_Default)&gt;-1),C21/(1-IF(ISNUMBER(D21),D21,List_Default)),IF(ISNUMBER(C21),"—",""))</f>
        <v/>
      </c>
      <c r="F21" s="34" t="str">
        <f aca="false">IF(ISNUMBER(E21),E21-C21,"")</f>
        <v/>
      </c>
      <c r="G21" s="31" t="str">
        <f aca="false">IF(ISNUMBER(E21),E21/C21-1,"")</f>
        <v/>
      </c>
      <c r="H21" s="34" t="str">
        <f aca="false">IF(ISNUMBER(E21),C21*(1+IF(ISNUMBER(D21),D21,List_Default)),"")</f>
        <v/>
      </c>
      <c r="J21" s="0" t="n">
        <f aca="false">IF(ISNUMBER(E21),IF(ABS((E21-C21)/E21-IF(ISNUMBER(D21),D21,List_Default))&lt;0.0000001,0,1),0)</f>
        <v>0</v>
      </c>
    </row>
    <row r="22" customFormat="false" ht="15" hidden="false" customHeight="false" outlineLevel="0" collapsed="false">
      <c r="B22" s="36"/>
      <c r="C22" s="19"/>
      <c r="D22" s="22"/>
      <c r="E22" s="37" t="str">
        <f aca="false">IF(AND(ISNUMBER(C22),N(C22)&gt;0,ISNUMBER(IF(ISNUMBER(D22),D22,List_Default)),IF(ISNUMBER(D22),D22,List_Default)&lt;1,IF(ISNUMBER(D22),D22,List_Default)&gt;-1),C22/(1-IF(ISNUMBER(D22),D22,List_Default)),IF(ISNUMBER(C22),"—",""))</f>
        <v/>
      </c>
      <c r="F22" s="34" t="str">
        <f aca="false">IF(ISNUMBER(E22),E22-C22,"")</f>
        <v/>
      </c>
      <c r="G22" s="31" t="str">
        <f aca="false">IF(ISNUMBER(E22),E22/C22-1,"")</f>
        <v/>
      </c>
      <c r="H22" s="34" t="str">
        <f aca="false">IF(ISNUMBER(E22),C22*(1+IF(ISNUMBER(D22),D22,List_Default)),"")</f>
        <v/>
      </c>
      <c r="J22" s="0" t="n">
        <f aca="false">IF(ISNUMBER(E22),IF(ABS((E22-C22)/E22-IF(ISNUMBER(D22),D22,List_Default))&lt;0.0000001,0,1),0)</f>
        <v>0</v>
      </c>
    </row>
    <row r="23" customFormat="false" ht="15" hidden="false" customHeight="false" outlineLevel="0" collapsed="false">
      <c r="B23" s="36"/>
      <c r="C23" s="19"/>
      <c r="D23" s="22"/>
      <c r="E23" s="37" t="str">
        <f aca="false">IF(AND(ISNUMBER(C23),N(C23)&gt;0,ISNUMBER(IF(ISNUMBER(D23),D23,List_Default)),IF(ISNUMBER(D23),D23,List_Default)&lt;1,IF(ISNUMBER(D23),D23,List_Default)&gt;-1),C23/(1-IF(ISNUMBER(D23),D23,List_Default)),IF(ISNUMBER(C23),"—",""))</f>
        <v/>
      </c>
      <c r="F23" s="34" t="str">
        <f aca="false">IF(ISNUMBER(E23),E23-C23,"")</f>
        <v/>
      </c>
      <c r="G23" s="31" t="str">
        <f aca="false">IF(ISNUMBER(E23),E23/C23-1,"")</f>
        <v/>
      </c>
      <c r="H23" s="34" t="str">
        <f aca="false">IF(ISNUMBER(E23),C23*(1+IF(ISNUMBER(D23),D23,List_Default)),"")</f>
        <v/>
      </c>
      <c r="J23" s="0" t="n">
        <f aca="false">IF(ISNUMBER(E23),IF(ABS((E23-C23)/E23-IF(ISNUMBER(D23),D23,List_Default))&lt;0.0000001,0,1),0)</f>
        <v>0</v>
      </c>
    </row>
    <row r="24" customFormat="false" ht="15" hidden="false" customHeight="false" outlineLevel="0" collapsed="false">
      <c r="B24" s="36"/>
      <c r="C24" s="19"/>
      <c r="D24" s="22"/>
      <c r="E24" s="37" t="str">
        <f aca="false">IF(AND(ISNUMBER(C24),N(C24)&gt;0,ISNUMBER(IF(ISNUMBER(D24),D24,List_Default)),IF(ISNUMBER(D24),D24,List_Default)&lt;1,IF(ISNUMBER(D24),D24,List_Default)&gt;-1),C24/(1-IF(ISNUMBER(D24),D24,List_Default)),IF(ISNUMBER(C24),"—",""))</f>
        <v/>
      </c>
      <c r="F24" s="34" t="str">
        <f aca="false">IF(ISNUMBER(E24),E24-C24,"")</f>
        <v/>
      </c>
      <c r="G24" s="31" t="str">
        <f aca="false">IF(ISNUMBER(E24),E24/C24-1,"")</f>
        <v/>
      </c>
      <c r="H24" s="34" t="str">
        <f aca="false">IF(ISNUMBER(E24),C24*(1+IF(ISNUMBER(D24),D24,List_Default)),"")</f>
        <v/>
      </c>
      <c r="J24" s="0" t="n">
        <f aca="false">IF(ISNUMBER(E24),IF(ABS((E24-C24)/E24-IF(ISNUMBER(D24),D24,List_Default))&lt;0.0000001,0,1),0)</f>
        <v>0</v>
      </c>
    </row>
    <row r="25" customFormat="false" ht="15" hidden="false" customHeight="false" outlineLevel="0" collapsed="false">
      <c r="B25" s="36"/>
      <c r="C25" s="19"/>
      <c r="D25" s="22"/>
      <c r="E25" s="37" t="str">
        <f aca="false">IF(AND(ISNUMBER(C25),N(C25)&gt;0,ISNUMBER(IF(ISNUMBER(D25),D25,List_Default)),IF(ISNUMBER(D25),D25,List_Default)&lt;1,IF(ISNUMBER(D25),D25,List_Default)&gt;-1),C25/(1-IF(ISNUMBER(D25),D25,List_Default)),IF(ISNUMBER(C25),"—",""))</f>
        <v/>
      </c>
      <c r="F25" s="34" t="str">
        <f aca="false">IF(ISNUMBER(E25),E25-C25,"")</f>
        <v/>
      </c>
      <c r="G25" s="31" t="str">
        <f aca="false">IF(ISNUMBER(E25),E25/C25-1,"")</f>
        <v/>
      </c>
      <c r="H25" s="34" t="str">
        <f aca="false">IF(ISNUMBER(E25),C25*(1+IF(ISNUMBER(D25),D25,List_Default)),"")</f>
        <v/>
      </c>
      <c r="J25" s="0" t="n">
        <f aca="false">IF(ISNUMBER(E25),IF(ABS((E25-C25)/E25-IF(ISNUMBER(D25),D25,List_Default))&lt;0.0000001,0,1),0)</f>
        <v>0</v>
      </c>
    </row>
    <row r="26" customFormat="false" ht="15" hidden="false" customHeight="false" outlineLevel="0" collapsed="false">
      <c r="B26" s="36"/>
      <c r="C26" s="19"/>
      <c r="D26" s="22"/>
      <c r="E26" s="37" t="str">
        <f aca="false">IF(AND(ISNUMBER(C26),N(C26)&gt;0,ISNUMBER(IF(ISNUMBER(D26),D26,List_Default)),IF(ISNUMBER(D26),D26,List_Default)&lt;1,IF(ISNUMBER(D26),D26,List_Default)&gt;-1),C26/(1-IF(ISNUMBER(D26),D26,List_Default)),IF(ISNUMBER(C26),"—",""))</f>
        <v/>
      </c>
      <c r="F26" s="34" t="str">
        <f aca="false">IF(ISNUMBER(E26),E26-C26,"")</f>
        <v/>
      </c>
      <c r="G26" s="31" t="str">
        <f aca="false">IF(ISNUMBER(E26),E26/C26-1,"")</f>
        <v/>
      </c>
      <c r="H26" s="34" t="str">
        <f aca="false">IF(ISNUMBER(E26),C26*(1+IF(ISNUMBER(D26),D26,List_Default)),"")</f>
        <v/>
      </c>
      <c r="J26" s="0" t="n">
        <f aca="false">IF(ISNUMBER(E26),IF(ABS((E26-C26)/E26-IF(ISNUMBER(D26),D26,List_Default))&lt;0.0000001,0,1),0)</f>
        <v>0</v>
      </c>
    </row>
    <row r="27" customFormat="false" ht="15" hidden="false" customHeight="false" outlineLevel="0" collapsed="false">
      <c r="B27" s="36"/>
      <c r="C27" s="19"/>
      <c r="D27" s="22"/>
      <c r="E27" s="37" t="str">
        <f aca="false">IF(AND(ISNUMBER(C27),N(C27)&gt;0,ISNUMBER(IF(ISNUMBER(D27),D27,List_Default)),IF(ISNUMBER(D27),D27,List_Default)&lt;1,IF(ISNUMBER(D27),D27,List_Default)&gt;-1),C27/(1-IF(ISNUMBER(D27),D27,List_Default)),IF(ISNUMBER(C27),"—",""))</f>
        <v/>
      </c>
      <c r="F27" s="34" t="str">
        <f aca="false">IF(ISNUMBER(E27),E27-C27,"")</f>
        <v/>
      </c>
      <c r="G27" s="31" t="str">
        <f aca="false">IF(ISNUMBER(E27),E27/C27-1,"")</f>
        <v/>
      </c>
      <c r="H27" s="34" t="str">
        <f aca="false">IF(ISNUMBER(E27),C27*(1+IF(ISNUMBER(D27),D27,List_Default)),"")</f>
        <v/>
      </c>
      <c r="J27" s="0" t="n">
        <f aca="false">IF(ISNUMBER(E27),IF(ABS((E27-C27)/E27-IF(ISNUMBER(D27),D27,List_Default))&lt;0.0000001,0,1),0)</f>
        <v>0</v>
      </c>
    </row>
    <row r="28" customFormat="false" ht="15" hidden="false" customHeight="false" outlineLevel="0" collapsed="false">
      <c r="B28" s="36"/>
      <c r="C28" s="19"/>
      <c r="D28" s="22"/>
      <c r="E28" s="37" t="str">
        <f aca="false">IF(AND(ISNUMBER(C28),N(C28)&gt;0,ISNUMBER(IF(ISNUMBER(D28),D28,List_Default)),IF(ISNUMBER(D28),D28,List_Default)&lt;1,IF(ISNUMBER(D28),D28,List_Default)&gt;-1),C28/(1-IF(ISNUMBER(D28),D28,List_Default)),IF(ISNUMBER(C28),"—",""))</f>
        <v/>
      </c>
      <c r="F28" s="34" t="str">
        <f aca="false">IF(ISNUMBER(E28),E28-C28,"")</f>
        <v/>
      </c>
      <c r="G28" s="31" t="str">
        <f aca="false">IF(ISNUMBER(E28),E28/C28-1,"")</f>
        <v/>
      </c>
      <c r="H28" s="34" t="str">
        <f aca="false">IF(ISNUMBER(E28),C28*(1+IF(ISNUMBER(D28),D28,List_Default)),"")</f>
        <v/>
      </c>
      <c r="J28" s="0" t="n">
        <f aca="false">IF(ISNUMBER(E28),IF(ABS((E28-C28)/E28-IF(ISNUMBER(D28),D28,List_Default))&lt;0.0000001,0,1),0)</f>
        <v>0</v>
      </c>
    </row>
    <row r="29" customFormat="false" ht="15" hidden="false" customHeight="false" outlineLevel="0" collapsed="false">
      <c r="B29" s="36"/>
      <c r="C29" s="19"/>
      <c r="D29" s="22"/>
      <c r="E29" s="37" t="str">
        <f aca="false">IF(AND(ISNUMBER(C29),N(C29)&gt;0,ISNUMBER(IF(ISNUMBER(D29),D29,List_Default)),IF(ISNUMBER(D29),D29,List_Default)&lt;1,IF(ISNUMBER(D29),D29,List_Default)&gt;-1),C29/(1-IF(ISNUMBER(D29),D29,List_Default)),IF(ISNUMBER(C29),"—",""))</f>
        <v/>
      </c>
      <c r="F29" s="34" t="str">
        <f aca="false">IF(ISNUMBER(E29),E29-C29,"")</f>
        <v/>
      </c>
      <c r="G29" s="31" t="str">
        <f aca="false">IF(ISNUMBER(E29),E29/C29-1,"")</f>
        <v/>
      </c>
      <c r="H29" s="34" t="str">
        <f aca="false">IF(ISNUMBER(E29),C29*(1+IF(ISNUMBER(D29),D29,List_Default)),"")</f>
        <v/>
      </c>
      <c r="J29" s="0" t="n">
        <f aca="false">IF(ISNUMBER(E29),IF(ABS((E29-C29)/E29-IF(ISNUMBER(D29),D29,List_Default))&lt;0.0000001,0,1),0)</f>
        <v>0</v>
      </c>
    </row>
    <row r="30" customFormat="false" ht="15" hidden="false" customHeight="false" outlineLevel="0" collapsed="false">
      <c r="B30" s="36"/>
      <c r="C30" s="19"/>
      <c r="D30" s="22"/>
      <c r="E30" s="37" t="str">
        <f aca="false">IF(AND(ISNUMBER(C30),N(C30)&gt;0,ISNUMBER(IF(ISNUMBER(D30),D30,List_Default)),IF(ISNUMBER(D30),D30,List_Default)&lt;1,IF(ISNUMBER(D30),D30,List_Default)&gt;-1),C30/(1-IF(ISNUMBER(D30),D30,List_Default)),IF(ISNUMBER(C30),"—",""))</f>
        <v/>
      </c>
      <c r="F30" s="34" t="str">
        <f aca="false">IF(ISNUMBER(E30),E30-C30,"")</f>
        <v/>
      </c>
      <c r="G30" s="31" t="str">
        <f aca="false">IF(ISNUMBER(E30),E30/C30-1,"")</f>
        <v/>
      </c>
      <c r="H30" s="34" t="str">
        <f aca="false">IF(ISNUMBER(E30),C30*(1+IF(ISNUMBER(D30),D30,List_Default)),"")</f>
        <v/>
      </c>
      <c r="J30" s="0" t="n">
        <f aca="false">IF(ISNUMBER(E30),IF(ABS((E30-C30)/E30-IF(ISNUMBER(D30),D30,List_Default))&lt;0.0000001,0,1),0)</f>
        <v>0</v>
      </c>
    </row>
    <row r="31" customFormat="false" ht="15" hidden="false" customHeight="false" outlineLevel="0" collapsed="false">
      <c r="B31" s="36"/>
      <c r="C31" s="19"/>
      <c r="D31" s="22"/>
      <c r="E31" s="37" t="str">
        <f aca="false">IF(AND(ISNUMBER(C31),N(C31)&gt;0,ISNUMBER(IF(ISNUMBER(D31),D31,List_Default)),IF(ISNUMBER(D31),D31,List_Default)&lt;1,IF(ISNUMBER(D31),D31,List_Default)&gt;-1),C31/(1-IF(ISNUMBER(D31),D31,List_Default)),IF(ISNUMBER(C31),"—",""))</f>
        <v/>
      </c>
      <c r="F31" s="34" t="str">
        <f aca="false">IF(ISNUMBER(E31),E31-C31,"")</f>
        <v/>
      </c>
      <c r="G31" s="31" t="str">
        <f aca="false">IF(ISNUMBER(E31),E31/C31-1,"")</f>
        <v/>
      </c>
      <c r="H31" s="34" t="str">
        <f aca="false">IF(ISNUMBER(E31),C31*(1+IF(ISNUMBER(D31),D31,List_Default)),"")</f>
        <v/>
      </c>
      <c r="J31" s="0" t="n">
        <f aca="false">IF(ISNUMBER(E31),IF(ABS((E31-C31)/E31-IF(ISNUMBER(D31),D31,List_Default))&lt;0.0000001,0,1),0)</f>
        <v>0</v>
      </c>
    </row>
    <row r="32" customFormat="false" ht="15" hidden="false" customHeight="false" outlineLevel="0" collapsed="false">
      <c r="B32" s="36"/>
      <c r="C32" s="19"/>
      <c r="D32" s="22"/>
      <c r="E32" s="37" t="str">
        <f aca="false">IF(AND(ISNUMBER(C32),N(C32)&gt;0,ISNUMBER(IF(ISNUMBER(D32),D32,List_Default)),IF(ISNUMBER(D32),D32,List_Default)&lt;1,IF(ISNUMBER(D32),D32,List_Default)&gt;-1),C32/(1-IF(ISNUMBER(D32),D32,List_Default)),IF(ISNUMBER(C32),"—",""))</f>
        <v/>
      </c>
      <c r="F32" s="34" t="str">
        <f aca="false">IF(ISNUMBER(E32),E32-C32,"")</f>
        <v/>
      </c>
      <c r="G32" s="31" t="str">
        <f aca="false">IF(ISNUMBER(E32),E32/C32-1,"")</f>
        <v/>
      </c>
      <c r="H32" s="34" t="str">
        <f aca="false">IF(ISNUMBER(E32),C32*(1+IF(ISNUMBER(D32),D32,List_Default)),"")</f>
        <v/>
      </c>
      <c r="J32" s="0" t="n">
        <f aca="false">IF(ISNUMBER(E32),IF(ABS((E32-C32)/E32-IF(ISNUMBER(D32),D32,List_Default))&lt;0.0000001,0,1),0)</f>
        <v>0</v>
      </c>
    </row>
    <row r="33" customFormat="false" ht="15" hidden="false" customHeight="false" outlineLevel="0" collapsed="false">
      <c r="B33" s="36"/>
      <c r="C33" s="19"/>
      <c r="D33" s="22"/>
      <c r="E33" s="37" t="str">
        <f aca="false">IF(AND(ISNUMBER(C33),N(C33)&gt;0,ISNUMBER(IF(ISNUMBER(D33),D33,List_Default)),IF(ISNUMBER(D33),D33,List_Default)&lt;1,IF(ISNUMBER(D33),D33,List_Default)&gt;-1),C33/(1-IF(ISNUMBER(D33),D33,List_Default)),IF(ISNUMBER(C33),"—",""))</f>
        <v/>
      </c>
      <c r="F33" s="34" t="str">
        <f aca="false">IF(ISNUMBER(E33),E33-C33,"")</f>
        <v/>
      </c>
      <c r="G33" s="31" t="str">
        <f aca="false">IF(ISNUMBER(E33),E33/C33-1,"")</f>
        <v/>
      </c>
      <c r="H33" s="34" t="str">
        <f aca="false">IF(ISNUMBER(E33),C33*(1+IF(ISNUMBER(D33),D33,List_Default)),"")</f>
        <v/>
      </c>
      <c r="J33" s="0" t="n">
        <f aca="false">IF(ISNUMBER(E33),IF(ABS((E33-C33)/E33-IF(ISNUMBER(D33),D33,List_Default))&lt;0.0000001,0,1),0)</f>
        <v>0</v>
      </c>
    </row>
    <row r="34" customFormat="false" ht="15" hidden="false" customHeight="false" outlineLevel="0" collapsed="false">
      <c r="B34" s="36"/>
      <c r="C34" s="19"/>
      <c r="D34" s="22"/>
      <c r="E34" s="37" t="str">
        <f aca="false">IF(AND(ISNUMBER(C34),N(C34)&gt;0,ISNUMBER(IF(ISNUMBER(D34),D34,List_Default)),IF(ISNUMBER(D34),D34,List_Default)&lt;1,IF(ISNUMBER(D34),D34,List_Default)&gt;-1),C34/(1-IF(ISNUMBER(D34),D34,List_Default)),IF(ISNUMBER(C34),"—",""))</f>
        <v/>
      </c>
      <c r="F34" s="34" t="str">
        <f aca="false">IF(ISNUMBER(E34),E34-C34,"")</f>
        <v/>
      </c>
      <c r="G34" s="31" t="str">
        <f aca="false">IF(ISNUMBER(E34),E34/C34-1,"")</f>
        <v/>
      </c>
      <c r="H34" s="34" t="str">
        <f aca="false">IF(ISNUMBER(E34),C34*(1+IF(ISNUMBER(D34),D34,List_Default)),"")</f>
        <v/>
      </c>
      <c r="J34" s="0" t="n">
        <f aca="false">IF(ISNUMBER(E34),IF(ABS((E34-C34)/E34-IF(ISNUMBER(D34),D34,List_Default))&lt;0.0000001,0,1),0)</f>
        <v>0</v>
      </c>
    </row>
    <row r="36" customFormat="false" ht="19.5" hidden="false" customHeight="true" outlineLevel="0" collapsed="false">
      <c r="B36" s="5" t="s">
        <v>86</v>
      </c>
      <c r="C36" s="6"/>
      <c r="D36" s="6"/>
      <c r="E36" s="6"/>
      <c r="F36" s="6"/>
      <c r="G36" s="6"/>
      <c r="H36" s="6"/>
    </row>
    <row r="37" customFormat="false" ht="15" hidden="false" customHeight="false" outlineLevel="0" collapsed="false">
      <c r="B37" s="38" t="s">
        <v>87</v>
      </c>
      <c r="E37" s="39" t="n">
        <f aca="false">COUNT(E10:E34)</f>
        <v>5</v>
      </c>
    </row>
    <row r="38" customFormat="false" ht="15" hidden="false" customHeight="false" outlineLevel="0" collapsed="false">
      <c r="B38" s="38" t="s">
        <v>88</v>
      </c>
      <c r="E38" s="40" t="n">
        <f aca="false">IF(COUNT(G10:G34)&gt;0,AVERAGE(G10:G34),"—")</f>
        <v>0.918803418803419</v>
      </c>
    </row>
    <row r="39" customFormat="false" ht="15" hidden="false" customHeight="false" outlineLevel="0" collapsed="false">
      <c r="B39" s="38" t="s">
        <v>89</v>
      </c>
      <c r="E39" s="37" t="n">
        <f aca="false">SUMPRODUCT(N(+E10:E34))-SUMPRODUCT(N(+H10:H34))</f>
        <v>29.7581196581197</v>
      </c>
    </row>
    <row r="41" customFormat="false" ht="30" hidden="false" customHeight="true" outlineLevel="0" collapsed="false">
      <c r="B41" s="20" t="s">
        <v>90</v>
      </c>
      <c r="C41" s="20"/>
      <c r="D41" s="20"/>
      <c r="E41" s="20"/>
      <c r="F41" s="20"/>
      <c r="G41" s="20"/>
      <c r="H41" s="20"/>
    </row>
    <row r="42" customFormat="false" ht="15" hidden="false" customHeight="false" outlineLevel="0" collapsed="false">
      <c r="B42" s="20"/>
      <c r="C42" s="20"/>
      <c r="D42" s="20"/>
      <c r="E42" s="20"/>
      <c r="F42" s="20"/>
      <c r="G42" s="20"/>
      <c r="H42" s="20"/>
    </row>
  </sheetData>
  <mergeCells count="2">
    <mergeCell ref="B7:E7"/>
    <mergeCell ref="B41:H42"/>
  </mergeCells>
  <dataValidations count="2">
    <dataValidation allowBlank="true" error="Enter a cost above zero." errorStyle="stop" errorTitle="Unit cost" operator="between" showDropDown="false" showErrorMessage="true" showInputMessage="false" sqref="C10:C34" type="decimal">
      <formula1>-1000000000000000</formula1>
      <formula2>0</formula2>
    </dataValidation>
    <dataValidation allowBlank="true" error="Enter a percentage below 100%." errorStyle="stop" errorTitle="Target margin" operator="between" showDropDown="false" showErrorMessage="true" showInputMessage="false" sqref="D10:D34"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49</v>
      </c>
      <c r="C2" s="1"/>
      <c r="D2" s="1"/>
      <c r="E2" s="1"/>
      <c r="F2" s="1"/>
      <c r="G2" s="1"/>
    </row>
    <row r="3" customFormat="false" ht="19.5" hidden="false" customHeight="true" outlineLevel="0" collapsed="false">
      <c r="A3" s="1"/>
      <c r="B3" s="3" t="s">
        <v>91</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92</v>
      </c>
      <c r="C7" s="6"/>
      <c r="D7" s="6"/>
      <c r="E7" s="6"/>
      <c r="F7" s="6"/>
    </row>
    <row r="8" customFormat="false" ht="30" hidden="false" customHeight="true" outlineLevel="0" collapsed="false">
      <c r="B8" s="7" t="s">
        <v>93</v>
      </c>
      <c r="C8" s="7"/>
      <c r="D8" s="7"/>
      <c r="E8" s="7"/>
      <c r="F8" s="7"/>
    </row>
    <row r="9" customFormat="false" ht="15" hidden="false" customHeight="false" outlineLevel="0" collapsed="false">
      <c r="B9" s="18" t="s">
        <v>14</v>
      </c>
      <c r="C9" s="19" t="n">
        <v>60</v>
      </c>
    </row>
    <row r="10" customFormat="false" ht="15" hidden="false" customHeight="false" outlineLevel="0" collapsed="false">
      <c r="B10" s="18" t="s">
        <v>16</v>
      </c>
      <c r="C10" s="22" t="n">
        <v>0.5</v>
      </c>
    </row>
    <row r="11" customFormat="false" ht="15" hidden="false" customHeight="true" outlineLevel="0" collapsed="false">
      <c r="B11" s="38" t="s">
        <v>30</v>
      </c>
      <c r="C11" s="37" t="n">
        <f aca="false">C9*(1+C10)</f>
        <v>90</v>
      </c>
      <c r="D11" s="20" t="s">
        <v>94</v>
      </c>
      <c r="E11" s="20"/>
      <c r="F11" s="20"/>
    </row>
    <row r="12" customFormat="false" ht="15" hidden="false" customHeight="true" outlineLevel="0" collapsed="false">
      <c r="B12" s="38" t="s">
        <v>95</v>
      </c>
      <c r="C12" s="37" t="n">
        <f aca="false">C11-C9</f>
        <v>30</v>
      </c>
      <c r="D12" s="20" t="s">
        <v>96</v>
      </c>
      <c r="E12" s="20"/>
      <c r="F12" s="20"/>
    </row>
    <row r="13" customFormat="false" ht="15" hidden="false" customHeight="true" outlineLevel="0" collapsed="false">
      <c r="B13" s="38" t="s">
        <v>97</v>
      </c>
      <c r="C13" s="40" t="n">
        <f aca="false">C12/C9</f>
        <v>0.5</v>
      </c>
      <c r="D13" s="20" t="s">
        <v>98</v>
      </c>
      <c r="E13" s="20"/>
      <c r="F13" s="20"/>
    </row>
    <row r="14" customFormat="false" ht="15" hidden="false" customHeight="true" outlineLevel="0" collapsed="false">
      <c r="B14" s="38" t="s">
        <v>99</v>
      </c>
      <c r="C14" s="40" t="n">
        <f aca="false">C12/C11</f>
        <v>0.333333333333333</v>
      </c>
      <c r="D14" s="20" t="s">
        <v>100</v>
      </c>
      <c r="E14" s="20"/>
      <c r="F14" s="20"/>
    </row>
    <row r="16" customFormat="false" ht="19.5" hidden="false" customHeight="true" outlineLevel="0" collapsed="false">
      <c r="B16" s="5" t="s">
        <v>101</v>
      </c>
      <c r="C16" s="6"/>
      <c r="D16" s="6"/>
      <c r="E16" s="6"/>
      <c r="F16" s="6"/>
    </row>
    <row r="17" customFormat="false" ht="30" hidden="false" customHeight="true" outlineLevel="0" collapsed="false">
      <c r="B17" s="7" t="s">
        <v>102</v>
      </c>
      <c r="C17" s="7"/>
      <c r="D17" s="7"/>
      <c r="E17" s="7"/>
      <c r="F17" s="7"/>
    </row>
    <row r="18" customFormat="false" ht="15" hidden="false" customHeight="false" outlineLevel="0" collapsed="false">
      <c r="B18" s="18" t="s">
        <v>18</v>
      </c>
      <c r="C18" s="22" t="n">
        <v>0.4</v>
      </c>
    </row>
    <row r="19" customFormat="false" ht="15" hidden="false" customHeight="true" outlineLevel="0" collapsed="false">
      <c r="B19" s="38" t="s">
        <v>103</v>
      </c>
      <c r="C19" s="37" t="n">
        <f aca="false">C9/(1-C18)</f>
        <v>100</v>
      </c>
      <c r="D19" s="20" t="s">
        <v>104</v>
      </c>
      <c r="E19" s="20"/>
      <c r="F19" s="20"/>
    </row>
    <row r="20" customFormat="false" ht="15" hidden="false" customHeight="true" outlineLevel="0" collapsed="false">
      <c r="B20" s="38" t="s">
        <v>95</v>
      </c>
      <c r="C20" s="37" t="n">
        <f aca="false">C19-C9</f>
        <v>40</v>
      </c>
      <c r="D20" s="20" t="s">
        <v>105</v>
      </c>
      <c r="E20" s="20"/>
      <c r="F20" s="20"/>
    </row>
    <row r="21" customFormat="false" ht="15" hidden="false" customHeight="true" outlineLevel="0" collapsed="false">
      <c r="B21" s="38" t="s">
        <v>106</v>
      </c>
      <c r="C21" s="40" t="n">
        <f aca="false">C20/C9</f>
        <v>0.666666666666667</v>
      </c>
      <c r="D21" s="20" t="s">
        <v>107</v>
      </c>
      <c r="E21" s="20"/>
      <c r="F21" s="20"/>
    </row>
    <row r="23" customFormat="false" ht="19.5" hidden="false" customHeight="true" outlineLevel="0" collapsed="false">
      <c r="B23" s="5" t="s">
        <v>108</v>
      </c>
      <c r="C23" s="6"/>
      <c r="D23" s="6"/>
      <c r="E23" s="6"/>
      <c r="F23" s="6"/>
    </row>
    <row r="24" customFormat="false" ht="30" hidden="false" customHeight="true" outlineLevel="0" collapsed="false">
      <c r="B24" s="7" t="s">
        <v>109</v>
      </c>
      <c r="C24" s="7"/>
      <c r="D24" s="7"/>
      <c r="E24" s="7"/>
      <c r="F24" s="7"/>
    </row>
    <row r="25" customFormat="false" ht="15" hidden="false" customHeight="false" outlineLevel="0" collapsed="false">
      <c r="B25" s="18" t="s">
        <v>14</v>
      </c>
      <c r="C25" s="19" t="n">
        <v>70</v>
      </c>
    </row>
    <row r="26" customFormat="false" ht="15" hidden="false" customHeight="false" outlineLevel="0" collapsed="false">
      <c r="B26" s="18" t="s">
        <v>66</v>
      </c>
      <c r="C26" s="22" t="n">
        <v>0.3</v>
      </c>
    </row>
    <row r="27" customFormat="false" ht="15" hidden="false" customHeight="false" outlineLevel="0" collapsed="false">
      <c r="B27" s="18" t="s">
        <v>110</v>
      </c>
      <c r="C27" s="41" t="n">
        <v>1000</v>
      </c>
    </row>
    <row r="28" customFormat="false" ht="15" hidden="false" customHeight="true" outlineLevel="0" collapsed="false">
      <c r="B28" s="38" t="s">
        <v>111</v>
      </c>
      <c r="C28" s="37" t="n">
        <f aca="false">C25*(1+C26)</f>
        <v>91</v>
      </c>
      <c r="D28" s="20" t="s">
        <v>112</v>
      </c>
      <c r="E28" s="20"/>
      <c r="F28" s="20"/>
    </row>
    <row r="29" customFormat="false" ht="15" hidden="false" customHeight="true" outlineLevel="0" collapsed="false">
      <c r="B29" s="38" t="s">
        <v>113</v>
      </c>
      <c r="C29" s="40" t="n">
        <f aca="false">(C28-C25)/C28</f>
        <v>0.230769230769231</v>
      </c>
      <c r="D29" s="20" t="s">
        <v>114</v>
      </c>
      <c r="E29" s="20"/>
      <c r="F29" s="20"/>
    </row>
    <row r="30" customFormat="false" ht="15" hidden="false" customHeight="true" outlineLevel="0" collapsed="false">
      <c r="B30" s="38" t="s">
        <v>115</v>
      </c>
      <c r="C30" s="37" t="n">
        <f aca="false">C25/(1-C26)</f>
        <v>100</v>
      </c>
      <c r="D30" s="20" t="s">
        <v>116</v>
      </c>
      <c r="E30" s="20"/>
      <c r="F30" s="20"/>
    </row>
    <row r="31" customFormat="false" ht="15" hidden="false" customHeight="true" outlineLevel="0" collapsed="false">
      <c r="B31" s="38" t="s">
        <v>117</v>
      </c>
      <c r="C31" s="37" t="n">
        <f aca="false">C30-C28</f>
        <v>9</v>
      </c>
      <c r="D31" s="20" t="s">
        <v>118</v>
      </c>
      <c r="E31" s="20"/>
      <c r="F31" s="20"/>
    </row>
    <row r="32" customFormat="false" ht="15" hidden="false" customHeight="true" outlineLevel="0" collapsed="false">
      <c r="B32" s="38" t="s">
        <v>119</v>
      </c>
      <c r="C32" s="37" t="n">
        <f aca="false">C31*C27</f>
        <v>9000</v>
      </c>
      <c r="D32" s="20" t="s">
        <v>120</v>
      </c>
      <c r="E32" s="20"/>
      <c r="F32" s="20"/>
    </row>
    <row r="34" customFormat="false" ht="15" hidden="false" customHeight="true" outlineLevel="0" collapsed="false">
      <c r="B34" s="15" t="s">
        <v>121</v>
      </c>
      <c r="C34" s="15"/>
      <c r="D34" s="15"/>
      <c r="E34" s="15"/>
      <c r="F34" s="15"/>
    </row>
  </sheetData>
  <mergeCells count="16">
    <mergeCell ref="B8:F8"/>
    <mergeCell ref="D11:F11"/>
    <mergeCell ref="D12:F12"/>
    <mergeCell ref="D13:F13"/>
    <mergeCell ref="D14:F14"/>
    <mergeCell ref="B17:F17"/>
    <mergeCell ref="D19:F19"/>
    <mergeCell ref="D20:F20"/>
    <mergeCell ref="D21:F21"/>
    <mergeCell ref="B24:F24"/>
    <mergeCell ref="D28:F28"/>
    <mergeCell ref="D29:F29"/>
    <mergeCell ref="D30:F30"/>
    <mergeCell ref="D31:F31"/>
    <mergeCell ref="D32:F32"/>
    <mergeCell ref="B34:F34"/>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51</v>
      </c>
      <c r="C2" s="1"/>
      <c r="D2" s="1"/>
      <c r="E2" s="1"/>
    </row>
    <row r="3" customFormat="false" ht="19.5" hidden="false" customHeight="true" outlineLevel="0" collapsed="false">
      <c r="A3" s="1"/>
      <c r="B3" s="3" t="s">
        <v>122</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123</v>
      </c>
      <c r="C7" s="6"/>
      <c r="D7" s="6"/>
    </row>
    <row r="8" customFormat="false" ht="19.5" hidden="false" customHeight="true" outlineLevel="0" collapsed="false">
      <c r="B8" s="27" t="s">
        <v>124</v>
      </c>
      <c r="C8" s="28" t="s">
        <v>125</v>
      </c>
      <c r="D8" s="28" t="s">
        <v>126</v>
      </c>
    </row>
    <row r="9" customFormat="false" ht="30" hidden="false" customHeight="true" outlineLevel="0" collapsed="false">
      <c r="B9" s="42" t="s">
        <v>30</v>
      </c>
      <c r="C9" s="43" t="s">
        <v>127</v>
      </c>
      <c r="D9" s="44" t="s">
        <v>128</v>
      </c>
    </row>
    <row r="10" customFormat="false" ht="30" hidden="false" customHeight="true" outlineLevel="0" collapsed="false">
      <c r="B10" s="42" t="s">
        <v>64</v>
      </c>
      <c r="C10" s="43" t="s">
        <v>129</v>
      </c>
      <c r="D10" s="44" t="s">
        <v>130</v>
      </c>
    </row>
    <row r="11" customFormat="false" ht="30" hidden="false" customHeight="true" outlineLevel="0" collapsed="false">
      <c r="B11" s="42" t="s">
        <v>131</v>
      </c>
      <c r="C11" s="43" t="s">
        <v>132</v>
      </c>
      <c r="D11" s="44" t="s">
        <v>133</v>
      </c>
    </row>
    <row r="12" customFormat="false" ht="30" hidden="false" customHeight="true" outlineLevel="0" collapsed="false">
      <c r="B12" s="42" t="s">
        <v>34</v>
      </c>
      <c r="C12" s="43" t="s">
        <v>134</v>
      </c>
      <c r="D12" s="44" t="s">
        <v>135</v>
      </c>
    </row>
    <row r="13" customFormat="false" ht="30" hidden="false" customHeight="true" outlineLevel="0" collapsed="false">
      <c r="B13" s="42" t="s">
        <v>136</v>
      </c>
      <c r="C13" s="43" t="s">
        <v>137</v>
      </c>
      <c r="D13" s="44" t="s">
        <v>138</v>
      </c>
    </row>
    <row r="15" customFormat="false" ht="19.5" hidden="false" customHeight="true" outlineLevel="0" collapsed="false">
      <c r="B15" s="5" t="s">
        <v>139</v>
      </c>
      <c r="C15" s="6"/>
      <c r="D15" s="6"/>
    </row>
    <row r="16" customFormat="false" ht="18" hidden="false" customHeight="true" outlineLevel="0" collapsed="false">
      <c r="B16" s="7" t="s">
        <v>140</v>
      </c>
      <c r="C16" s="7"/>
      <c r="D16" s="7"/>
    </row>
    <row r="17" customFormat="false" ht="18" hidden="false" customHeight="true" outlineLevel="0" collapsed="false">
      <c r="B17" s="7" t="s">
        <v>141</v>
      </c>
      <c r="C17" s="7"/>
      <c r="D17" s="7"/>
    </row>
    <row r="18" customFormat="false" ht="30" hidden="false" customHeight="true" outlineLevel="0" collapsed="false">
      <c r="B18" s="7" t="s">
        <v>142</v>
      </c>
      <c r="C18" s="7"/>
      <c r="D18" s="7"/>
    </row>
    <row r="19" customFormat="false" ht="18" hidden="false" customHeight="true" outlineLevel="0" collapsed="false">
      <c r="B19" s="7" t="s">
        <v>143</v>
      </c>
      <c r="C19" s="7"/>
      <c r="D19" s="7"/>
    </row>
    <row r="21" customFormat="false" ht="19.5" hidden="false" customHeight="true" outlineLevel="0" collapsed="false">
      <c r="B21" s="5" t="s">
        <v>144</v>
      </c>
      <c r="C21" s="6"/>
      <c r="D21" s="6"/>
    </row>
    <row r="22" customFormat="false" ht="18" hidden="false" customHeight="true" outlineLevel="0" collapsed="false">
      <c r="B22" s="8" t="s">
        <v>145</v>
      </c>
      <c r="C22" s="7" t="s">
        <v>146</v>
      </c>
      <c r="D22" s="7"/>
    </row>
    <row r="23" customFormat="false" ht="18" hidden="false" customHeight="true" outlineLevel="0" collapsed="false">
      <c r="B23" s="8" t="s">
        <v>147</v>
      </c>
      <c r="C23" s="45" t="s">
        <v>148</v>
      </c>
      <c r="D23" s="45"/>
    </row>
    <row r="24" customFormat="false" ht="18" hidden="false" customHeight="true" outlineLevel="0" collapsed="false">
      <c r="B24" s="8" t="s">
        <v>32</v>
      </c>
      <c r="C24" s="45" t="s">
        <v>149</v>
      </c>
      <c r="D24" s="45"/>
    </row>
    <row r="25" customFormat="false" ht="18" hidden="false" customHeight="true" outlineLevel="0" collapsed="false">
      <c r="B25" s="8" t="s">
        <v>34</v>
      </c>
      <c r="C25" s="45" t="s">
        <v>150</v>
      </c>
      <c r="D25" s="45"/>
    </row>
    <row r="27" customFormat="false" ht="19.5" hidden="false" customHeight="true" outlineLevel="0" collapsed="false">
      <c r="B27" s="5" t="s">
        <v>151</v>
      </c>
      <c r="C27" s="6"/>
      <c r="D27" s="6"/>
    </row>
    <row r="28" customFormat="false" ht="15" hidden="false" customHeight="false" outlineLevel="0" collapsed="false">
      <c r="B28" s="46" t="s">
        <v>152</v>
      </c>
      <c r="C28" s="18" t="s">
        <v>153</v>
      </c>
    </row>
    <row r="29" customFormat="false" ht="15" hidden="false" customHeight="false" outlineLevel="0" collapsed="false">
      <c r="B29" s="46" t="s">
        <v>154</v>
      </c>
      <c r="C29" s="18" t="s">
        <v>155</v>
      </c>
    </row>
    <row r="30" customFormat="false" ht="15" hidden="false" customHeight="false" outlineLevel="0" collapsed="false">
      <c r="B30" s="46" t="s">
        <v>156</v>
      </c>
      <c r="C30" s="18" t="s">
        <v>157</v>
      </c>
    </row>
    <row r="31" customFormat="false" ht="15" hidden="false" customHeight="false" outlineLevel="0" collapsed="false">
      <c r="B31" s="46" t="s">
        <v>158</v>
      </c>
      <c r="C31" s="18" t="s">
        <v>159</v>
      </c>
    </row>
    <row r="32" customFormat="false" ht="15" hidden="false" customHeight="false" outlineLevel="0" collapsed="false">
      <c r="B32" s="46" t="s">
        <v>160</v>
      </c>
      <c r="C32" s="18" t="s">
        <v>161</v>
      </c>
    </row>
    <row r="33" customFormat="false" ht="15" hidden="false" customHeight="false" outlineLevel="0" collapsed="false">
      <c r="B33" s="46" t="s">
        <v>162</v>
      </c>
      <c r="C33" s="18" t="s">
        <v>163</v>
      </c>
    </row>
    <row r="34" customFormat="false" ht="15" hidden="false" customHeight="false" outlineLevel="0" collapsed="false">
      <c r="B34" s="46" t="s">
        <v>164</v>
      </c>
      <c r="C34" s="18" t="s">
        <v>165</v>
      </c>
    </row>
    <row r="35" customFormat="false" ht="15" hidden="false" customHeight="false" outlineLevel="0" collapsed="false">
      <c r="B35" s="46" t="s">
        <v>166</v>
      </c>
      <c r="C35" s="18" t="s">
        <v>167</v>
      </c>
    </row>
  </sheetData>
  <mergeCells count="8">
    <mergeCell ref="B16:D16"/>
    <mergeCell ref="B17:D17"/>
    <mergeCell ref="B18:D18"/>
    <mergeCell ref="B19:D19"/>
    <mergeCell ref="C22:D22"/>
    <mergeCell ref="C23:D23"/>
    <mergeCell ref="C24:D24"/>
    <mergeCell ref="C25:D25"/>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53</v>
      </c>
      <c r="C2" s="1"/>
      <c r="D2" s="1"/>
      <c r="E2" s="1"/>
      <c r="F2" s="1"/>
    </row>
    <row r="3" customFormat="false" ht="19.5" hidden="false" customHeight="true" outlineLevel="0" collapsed="false">
      <c r="A3" s="1"/>
      <c r="B3" s="3" t="s">
        <v>168</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27" t="s">
        <v>169</v>
      </c>
      <c r="C7" s="28" t="s">
        <v>170</v>
      </c>
      <c r="D7" s="28" t="s">
        <v>171</v>
      </c>
      <c r="E7" s="28" t="s">
        <v>124</v>
      </c>
    </row>
    <row r="8" customFormat="false" ht="15" hidden="false" customHeight="false" outlineLevel="0" collapsed="false">
      <c r="B8" s="47" t="s">
        <v>172</v>
      </c>
      <c r="C8" s="48" t="n">
        <f aca="false">'Worked Examples'!C11</f>
        <v>90</v>
      </c>
      <c r="D8" s="49" t="n">
        <v>90</v>
      </c>
      <c r="E8" s="50" t="str">
        <f aca="false">IF(ISNUMBER(C8),IF(ROUND(C8,2)=ROUND(D8,2),"PASS","FAIL"),"FAIL")</f>
        <v>PASS</v>
      </c>
    </row>
    <row r="9" customFormat="false" ht="15" hidden="false" customHeight="false" outlineLevel="0" collapsed="false">
      <c r="B9" s="47" t="s">
        <v>173</v>
      </c>
      <c r="C9" s="48" t="n">
        <f aca="false">'Worked Examples'!C12</f>
        <v>30</v>
      </c>
      <c r="D9" s="49" t="n">
        <v>30</v>
      </c>
      <c r="E9" s="50" t="str">
        <f aca="false">IF(ISNUMBER(C9),IF(ROUND(C9,2)=ROUND(D9,2),"PASS","FAIL"),"FAIL")</f>
        <v>PASS</v>
      </c>
    </row>
    <row r="10" customFormat="false" ht="15" hidden="false" customHeight="false" outlineLevel="0" collapsed="false">
      <c r="B10" s="47" t="s">
        <v>174</v>
      </c>
      <c r="C10" s="51" t="n">
        <f aca="false">'Worked Examples'!C14</f>
        <v>0.333333333333333</v>
      </c>
      <c r="D10" s="52" t="n">
        <v>0.3333</v>
      </c>
      <c r="E10" s="50" t="str">
        <f aca="false">IF(ISNUMBER(C10),IF(ROUND(C10,4)=ROUND(D10,4),"PASS","FAIL"),"FAIL")</f>
        <v>PASS</v>
      </c>
    </row>
    <row r="11" customFormat="false" ht="15" hidden="false" customHeight="false" outlineLevel="0" collapsed="false">
      <c r="B11" s="47" t="s">
        <v>175</v>
      </c>
      <c r="C11" s="48" t="n">
        <f aca="false">'Worked Examples'!C19</f>
        <v>100</v>
      </c>
      <c r="D11" s="49" t="n">
        <v>100</v>
      </c>
      <c r="E11" s="50" t="str">
        <f aca="false">IF(ISNUMBER(C11),IF(ROUND(C11,2)=ROUND(D11,2),"PASS","FAIL"),"FAIL")</f>
        <v>PASS</v>
      </c>
    </row>
    <row r="12" customFormat="false" ht="15" hidden="false" customHeight="false" outlineLevel="0" collapsed="false">
      <c r="B12" s="47" t="s">
        <v>176</v>
      </c>
      <c r="C12" s="51" t="n">
        <f aca="false">'Worked Examples'!C21</f>
        <v>0.666666666666667</v>
      </c>
      <c r="D12" s="52" t="n">
        <v>0.6667</v>
      </c>
      <c r="E12" s="50" t="str">
        <f aca="false">IF(ISNUMBER(C12),IF(ROUND(C12,4)=ROUND(D12,4),"PASS","FAIL"),"FAIL")</f>
        <v>PASS</v>
      </c>
    </row>
    <row r="13" customFormat="false" ht="15" hidden="false" customHeight="false" outlineLevel="0" collapsed="false">
      <c r="B13" s="47" t="s">
        <v>177</v>
      </c>
      <c r="C13" s="48" t="n">
        <f aca="false">'Worked Examples'!C28</f>
        <v>91</v>
      </c>
      <c r="D13" s="49" t="n">
        <v>91</v>
      </c>
      <c r="E13" s="50" t="str">
        <f aca="false">IF(ISNUMBER(C13),IF(ROUND(C13,2)=ROUND(D13,2),"PASS","FAIL"),"FAIL")</f>
        <v>PASS</v>
      </c>
    </row>
    <row r="14" customFormat="false" ht="15" hidden="false" customHeight="false" outlineLevel="0" collapsed="false">
      <c r="B14" s="47" t="s">
        <v>178</v>
      </c>
      <c r="C14" s="51" t="n">
        <f aca="false">'Worked Examples'!C29</f>
        <v>0.230769230769231</v>
      </c>
      <c r="D14" s="52" t="n">
        <v>0.2308</v>
      </c>
      <c r="E14" s="50" t="str">
        <f aca="false">IF(ISNUMBER(C14),IF(ROUND(C14,4)=ROUND(D14,4),"PASS","FAIL"),"FAIL")</f>
        <v>PASS</v>
      </c>
    </row>
    <row r="15" customFormat="false" ht="15" hidden="false" customHeight="false" outlineLevel="0" collapsed="false">
      <c r="B15" s="47" t="s">
        <v>179</v>
      </c>
      <c r="C15" s="48" t="n">
        <f aca="false">'Worked Examples'!C31</f>
        <v>9</v>
      </c>
      <c r="D15" s="49" t="n">
        <v>9</v>
      </c>
      <c r="E15" s="50" t="str">
        <f aca="false">IF(ISNUMBER(C15),IF(ROUND(C15,2)=ROUND(D15,2),"PASS","FAIL"),"FAIL")</f>
        <v>PASS</v>
      </c>
    </row>
    <row r="16" customFormat="false" ht="15" hidden="false" customHeight="false" outlineLevel="0" collapsed="false">
      <c r="B16" s="47" t="s">
        <v>180</v>
      </c>
      <c r="C16" s="48" t="n">
        <f aca="false">'Worked Examples'!C32</f>
        <v>9000</v>
      </c>
      <c r="D16" s="49" t="n">
        <v>9000</v>
      </c>
      <c r="E16" s="50" t="str">
        <f aca="false">IF(ISNUMBER(C16),IF(ROUND(C16,2)=ROUND(D16,2),"PASS","FAIL"),"FAIL")</f>
        <v>PASS</v>
      </c>
    </row>
    <row r="17" customFormat="false" ht="15.75" hidden="false" customHeight="true" outlineLevel="0" collapsed="false">
      <c r="B17" s="47" t="s">
        <v>181</v>
      </c>
      <c r="C17" s="53"/>
      <c r="D17" s="53"/>
      <c r="E17" s="50" t="str">
        <f aca="false">IF(AND(ISNUMBER(Margin_Result),1+N(Markup_Pct)&lt;&gt;0),IF(ABS(Margin_Result-N(Markup_Pct)/(1+N(Markup_Pct)))&lt;0.000000001,"PASS","FAIL"),"N/A")</f>
        <v>PASS</v>
      </c>
    </row>
    <row r="18" customFormat="false" ht="15.75" hidden="false" customHeight="true" outlineLevel="0" collapsed="false">
      <c r="B18" s="47" t="s">
        <v>182</v>
      </c>
      <c r="C18" s="53"/>
      <c r="D18" s="53"/>
      <c r="E18" s="50" t="str">
        <f aca="false">IF(ISNUMBER(Target_Price),IF(ABS((Target_Price-Unit_Cost)/Target_Price-Target_Margin)&lt;0.000000001,"PASS","FAIL"),"N/A")</f>
        <v>PASS</v>
      </c>
    </row>
    <row r="19" customFormat="false" ht="15.75" hidden="false" customHeight="true" outlineLevel="0" collapsed="false">
      <c r="B19" s="47" t="s">
        <v>183</v>
      </c>
      <c r="C19" s="53"/>
      <c r="D19" s="53"/>
      <c r="E19" s="50" t="str">
        <f aca="false">IF(ISNUMBER(Markup_Needed),IF(ABS(Markup_Needed/(1+Markup_Needed)-Target_Margin)&lt;0.000000001,"PASS","FAIL"),"N/A")</f>
        <v>PASS</v>
      </c>
    </row>
    <row r="20" customFormat="false" ht="15.75" hidden="false" customHeight="true" outlineLevel="0" collapsed="false">
      <c r="B20" s="47" t="s">
        <v>184</v>
      </c>
      <c r="C20" s="53"/>
      <c r="D20" s="53"/>
      <c r="E20" s="50" t="str">
        <f aca="false">IF(ABS('Markup Calculator'!C22-0.5)&lt;0.000000001,"PASS","FAIL")</f>
        <v>PASS</v>
      </c>
    </row>
    <row r="21" customFormat="false" ht="15.75" hidden="false" customHeight="true" outlineLevel="0" collapsed="false">
      <c r="B21" s="47" t="s">
        <v>185</v>
      </c>
      <c r="C21" s="53"/>
      <c r="D21" s="53"/>
      <c r="E21" s="50" t="str">
        <f aca="false">IF(COUNT('Price List'!E10:E34)&gt;0,IF(SUM('Price List'!J10:J34)=0,"PASS","FAIL"),"N/A")</f>
        <v>PASS</v>
      </c>
    </row>
    <row r="23" customFormat="false" ht="15" hidden="false" customHeight="false" outlineLevel="0" collapsed="false">
      <c r="B23" s="54" t="s">
        <v>186</v>
      </c>
      <c r="E23" s="55" t="str">
        <f aca="false">IF(AND(COUNTIF(E8:E21,"FAIL")=0,SUMPRODUCT(--ISERROR(C8:E21))=0),"ALL PASS","REVIEW")</f>
        <v>ALL PASS</v>
      </c>
    </row>
    <row r="25" customFormat="false" ht="43.5" hidden="false" customHeight="true" outlineLevel="0" collapsed="false">
      <c r="B25" s="20" t="s">
        <v>187</v>
      </c>
      <c r="C25" s="20"/>
      <c r="D25" s="20"/>
      <c r="E25" s="20"/>
    </row>
  </sheetData>
  <mergeCells count="1">
    <mergeCell ref="B25:E25"/>
  </mergeCells>
  <conditionalFormatting sqref="E8">
    <cfRule type="expression" priority="2" aboveAverage="0" equalAverage="0" bottom="0" percent="0" rank="0" text="" dxfId="4">
      <formula>E8="FAIL"</formula>
    </cfRule>
  </conditionalFormatting>
  <conditionalFormatting sqref="E9">
    <cfRule type="expression" priority="3" aboveAverage="0" equalAverage="0" bottom="0" percent="0" rank="0" text="" dxfId="4">
      <formula>E9="FAIL"</formula>
    </cfRule>
  </conditionalFormatting>
  <conditionalFormatting sqref="E10">
    <cfRule type="expression" priority="4" aboveAverage="0" equalAverage="0" bottom="0" percent="0" rank="0" text="" dxfId="4">
      <formula>E10="FAIL"</formula>
    </cfRule>
  </conditionalFormatting>
  <conditionalFormatting sqref="E11">
    <cfRule type="expression" priority="5" aboveAverage="0" equalAverage="0" bottom="0" percent="0" rank="0" text="" dxfId="4">
      <formula>E11="FAIL"</formula>
    </cfRule>
  </conditionalFormatting>
  <conditionalFormatting sqref="E12">
    <cfRule type="expression" priority="6" aboveAverage="0" equalAverage="0" bottom="0" percent="0" rank="0" text="" dxfId="4">
      <formula>E12="FAIL"</formula>
    </cfRule>
  </conditionalFormatting>
  <conditionalFormatting sqref="E13">
    <cfRule type="expression" priority="7" aboveAverage="0" equalAverage="0" bottom="0" percent="0" rank="0" text="" dxfId="4">
      <formula>E13="FAIL"</formula>
    </cfRule>
  </conditionalFormatting>
  <conditionalFormatting sqref="E14">
    <cfRule type="expression" priority="8" aboveAverage="0" equalAverage="0" bottom="0" percent="0" rank="0" text="" dxfId="4">
      <formula>E14="FAIL"</formula>
    </cfRule>
  </conditionalFormatting>
  <conditionalFormatting sqref="E15">
    <cfRule type="expression" priority="9" aboveAverage="0" equalAverage="0" bottom="0" percent="0" rank="0" text="" dxfId="4">
      <formula>E15="FAIL"</formula>
    </cfRule>
  </conditionalFormatting>
  <conditionalFormatting sqref="E16">
    <cfRule type="expression" priority="10" aboveAverage="0" equalAverage="0" bottom="0" percent="0" rank="0" text="" dxfId="4">
      <formula>E16="FAIL"</formula>
    </cfRule>
  </conditionalFormatting>
  <conditionalFormatting sqref="E17">
    <cfRule type="expression" priority="11" aboveAverage="0" equalAverage="0" bottom="0" percent="0" rank="0" text="" dxfId="4">
      <formula>E17="FAIL"</formula>
    </cfRule>
  </conditionalFormatting>
  <conditionalFormatting sqref="E18">
    <cfRule type="expression" priority="12" aboveAverage="0" equalAverage="0" bottom="0" percent="0" rank="0" text="" dxfId="4">
      <formula>E18="FAIL"</formula>
    </cfRule>
  </conditionalFormatting>
  <conditionalFormatting sqref="E19">
    <cfRule type="expression" priority="13" aboveAverage="0" equalAverage="0" bottom="0" percent="0" rank="0" text="" dxfId="4">
      <formula>E19="FAIL"</formula>
    </cfRule>
  </conditionalFormatting>
  <conditionalFormatting sqref="E20">
    <cfRule type="expression" priority="14" aboveAverage="0" equalAverage="0" bottom="0" percent="0" rank="0" text="" dxfId="4">
      <formula>E20="FAIL"</formula>
    </cfRule>
  </conditionalFormatting>
  <conditionalFormatting sqref="E21">
    <cfRule type="expression" priority="15" aboveAverage="0" equalAverage="0" bottom="0" percent="0" rank="0" text="" dxfId="4">
      <formula>E21="FAIL"</formula>
    </cfRule>
  </conditionalFormatting>
  <conditionalFormatting sqref="E23">
    <cfRule type="expression" priority="16" aboveAverage="0" equalAverage="0" bottom="0" percent="0" rank="0" text="" dxfId="5">
      <formula>E23="REVIEW"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2026-09-30T05:17:07Z</dcterms:created>
  <dc:creator>BabaDigit</dc:creator>
  <dc:description/>
  <cp:keywords>markup calculator markup vs margin target margin price keystone pricing Excel</cp:keywords>
  <dc:language>en-US</dc:language>
  <cp:lastModifiedBy/>
  <dcterms:modified xsi:type="dcterms:W3CDTF">2026-09-30T05:17:07Z</dcterms:modified>
  <cp:revision>0</cp:revision>
  <dc:subject>Markup and margin calculator</dc:subject>
  <dc:title>BabaDigit Markup Calculator</dc:title>
</cp:coreProperties>
</file>

<file path=docProps/custom.xml><?xml version="1.0" encoding="utf-8"?>
<Properties xmlns="http://schemas.openxmlformats.org/officeDocument/2006/custom-properties" xmlns:vt="http://schemas.openxmlformats.org/officeDocument/2006/docPropsVTypes"/>
</file>