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ROA Calculator" sheetId="2" state="visible" r:id="rId4"/>
    <sheet name="DuPont Breakdown" sheetId="3" state="visible" r:id="rId5"/>
    <sheet name="Compare" sheetId="4" state="visible" r:id="rId6"/>
    <sheet name="Worked Examples" sheetId="5" state="visible" r:id="rId7"/>
    <sheet name="Formula Guide" sheetId="6" state="visible" r:id="rId8"/>
    <sheet name="Checks" sheetId="7" state="visible" r:id="rId9"/>
  </sheets>
  <definedNames>
    <definedName function="false" hidden="false" name="Avg_Base" vbProcedure="false">'ROA Calculator'!$I$14</definedName>
    <definedName function="false" hidden="false" name="Checks_Status" vbProcedure="false">Checks!$E$21</definedName>
    <definedName function="false" hidden="false" name="Close_Base" vbProcedure="false">'ROA Calculator'!$D$12</definedName>
    <definedName function="false" hidden="false" name="D_Equity" vbProcedure="false">'DuPont Breakdown'!$C$11</definedName>
    <definedName function="false" hidden="false" name="D_Gap" vbProcedure="false">'DuPont Breakdown'!$C$19</definedName>
    <definedName function="false" hidden="false" name="D_Margin" vbProcedure="false">'DuPont Breakdown'!$C$14</definedName>
    <definedName function="false" hidden="false" name="D_Mult" vbProcedure="false">'DuPont Breakdown'!$C$17</definedName>
    <definedName function="false" hidden="false" name="D_Revenue" vbProcedure="false">'DuPont Breakdown'!$C$9</definedName>
    <definedName function="false" hidden="false" name="D_ROA" vbProcedure="false">'DuPont Breakdown'!$C$16</definedName>
    <definedName function="false" hidden="false" name="D_ROE" vbProcedure="false">'DuPont Breakdown'!$C$18</definedName>
    <definedName function="false" hidden="false" name="D_Turnover" vbProcedure="false">'DuPont Breakdown'!$C$15</definedName>
    <definedName function="false" hidden="false" name="Net_Income" vbProcedure="false">'ROA Calculator'!$D$8</definedName>
    <definedName function="false" hidden="false" name="Open_Base" vbProcedure="false">'ROA Calculator'!$D$10</definedName>
    <definedName function="false" hidden="false" name="Per_Dollar" vbProcedure="false">'ROA Calculator'!$I$16</definedName>
    <definedName function="false" hidden="false" name="Ratio_Closing" vbProcedure="false">'ROA Calculator'!$I$15</definedName>
    <definedName function="false" hidden="false" name="Ratio_Result" vbProcedure="false">'ROA Calculator'!$H$11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Example from the online calculator — replace with your own.</t>
        </r>
      </text>
    </comment>
  </commentList>
</comments>
</file>

<file path=xl/sharedStrings.xml><?xml version="1.0" encoding="utf-8"?>
<sst xmlns="http://schemas.openxmlformats.org/spreadsheetml/2006/main" count="220" uniqueCount="202">
  <si>
    <t xml:space="preserve">ROA Calculator — Excel Workbook</t>
  </si>
  <si>
    <t xml:space="preserve">BabaDigit free resource · babadigit.com/roa-calculator</t>
  </si>
  <si>
    <t xml:space="preserve">What this workbook does</t>
  </si>
  <si>
    <t xml:space="preserve">Return on assets asks how hard everything a business owns is working: profit divided by average total assets. This workbook calculates ROA on average and closing total assets and profit per 1 of total assets — using the same method as the free ROA Calculator on babadigit.com — then splits it into its DuPont drivers and compares up to four companies side by side.</t>
  </si>
  <si>
    <t xml:space="preserve">How to use it</t>
  </si>
  <si>
    <t xml:space="preserve">1. Open 'ROA Calculator'</t>
  </si>
  <si>
    <t xml:space="preserve">Enter net income and total assets at the start and end of the year in the yellow cells.</t>
  </si>
  <si>
    <t xml:space="preserve">2. Read the result</t>
  </si>
  <si>
    <t xml:space="preserve">The navy panel shows ROA on average total assets, ROA on closing total assets and profit per 1 of total assets.</t>
  </si>
  <si>
    <t xml:space="preserve">3. Find the driver</t>
  </si>
  <si>
    <t xml:space="preserve">'DuPont Breakdown' splits the return into margin, asset turnover and links it to ROE.</t>
  </si>
  <si>
    <t xml:space="preserve">4. Compare</t>
  </si>
  <si>
    <t xml:space="preserve">'Compare' ranks up to four companies by ROA and ROE.</t>
  </si>
  <si>
    <t xml:space="preserve">Inputs explained</t>
  </si>
  <si>
    <t xml:space="preserve">Net income</t>
  </si>
  <si>
    <t xml:space="preserve">Bottom-line profit after tax for the year. Blank counts as zero.</t>
  </si>
  <si>
    <t xml:space="preserve">Total assets — start of year</t>
  </si>
  <si>
    <t xml:space="preserve">Everything on the balance sheet, funded by anyone.</t>
  </si>
  <si>
    <t xml:space="preserve">Total assets — end of year</t>
  </si>
  <si>
    <t xml:space="preserve">Leave one blank (or enter the same figure twice) if you only have one balance sheet.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</si>
  <si>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</si>
  <si>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</si>
  <si>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</si>
  <si>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</si>
  <si>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</si>
  <si>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</si>
  <si>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</si>
  <si>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</si>
  <si>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</si>
  <si>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interpret ROA</t>
  </si>
  <si>
    <t xml:space="preserve">Positive ROA</t>
  </si>
  <si>
    <t xml:space="preserve">Cents of profit produced by every dollar of assets the business controls.</t>
  </si>
  <si>
    <t xml:space="preserve">Capital intensity</t>
  </si>
  <si>
    <t xml:space="preserve">Asset-light businesses post high ROAs, asset-heavy ones low. Compare only within an industry.</t>
  </si>
  <si>
    <t xml:space="preserve">ROA vs ROE</t>
  </si>
  <si>
    <t xml:space="preserve">ROE = ROA × equity multiplier. The gap between the two is the effect of debt.</t>
  </si>
  <si>
    <t xml:space="preserve">Sudden jumps</t>
  </si>
  <si>
    <t xml:space="preserve">Check whether assets left the balance sheet (a sale and leaseback, a write-down) before concluding the business improved.</t>
  </si>
  <si>
    <t xml:space="preserve">Limitations and assumptions</t>
  </si>
  <si>
    <t xml:space="preserve">•  Assets are carried at cost less depreciation, so old, heavily depreciated assets flatter ROA.</t>
  </si>
  <si>
    <t xml:space="preserve">•  Leased equipment and other resources that are not owned may not appear in total assets.</t>
  </si>
  <si>
    <t xml:space="preserve">•  Net income carries tax and interest with it; some analysts use EBIT on the top line instead.</t>
  </si>
  <si>
    <t xml:space="preserve">•  Profit is earned over a year while the balance sheet is one day, which is why average assets are used.</t>
  </si>
  <si>
    <t xml:space="preserve">•  Results are for general information only, not financial advice.</t>
  </si>
  <si>
    <t xml:space="preserve">Workbook contents</t>
  </si>
  <si>
    <t xml:space="preserve">ROA Calculator</t>
  </si>
  <si>
    <t xml:space="preserve">Your calculation: inputs, ROA on average and closing total assets, and the sensitivity to profit and total assets.</t>
  </si>
  <si>
    <t xml:space="preserve">DuPont Breakdown</t>
  </si>
  <si>
    <t xml:space="preserve">Net margin × asset turnover, and the link from ROA to ROE.</t>
  </si>
  <si>
    <t xml:space="preserve">Compare</t>
  </si>
  <si>
    <t xml:space="preserve">Up to four companies side by side, ranked.</t>
  </si>
  <si>
    <t xml:space="preserve">Worked Examples</t>
  </si>
  <si>
    <t xml:space="preserve">The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</si>
  <si>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</si>
  <si>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</si>
  <si>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</si>
  <si>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 that confirm the workbook is calculating correctly.</t>
  </si>
  <si>
    <t xml:space="preserve">No macros, no add-ins, no internet connection required. Sheets are not locked, so you can adapt the workbook. © BabaDigit — free to use for your own analysis. Free online version: babadigit.com/roa-calculator. Results are for general information only and are not financial advice.</t>
  </si>
  <si>
    <t xml:space="preserve">Enter your figures in the yellow cells. Results update automatically.</t>
  </si>
  <si>
    <t xml:space="preserve">1  Your figures</t>
  </si>
  <si>
    <t xml:space="preserve">Net income (after tax)</t>
  </si>
  <si>
    <t xml:space="preserve">Bottom-line profit for the year.</t>
  </si>
  <si>
    <t xml:space="preserve">RESULTS</t>
  </si>
  <si>
    <t xml:space="preserve">Opening balance sheet.</t>
  </si>
  <si>
    <t xml:space="preserve">Return on assets</t>
  </si>
  <si>
    <t xml:space="preserve">Closing balance sheet.</t>
  </si>
  <si>
    <t xml:space="preserve">2  ROA if profit or total assets change</t>
  </si>
  <si>
    <t xml:space="preserve">Average total assets used</t>
  </si>
  <si>
    <t xml:space="preserve">Profit ↓ / average total assets →</t>
  </si>
  <si>
    <t xml:space="preserve">−20%</t>
  </si>
  <si>
    <t xml:space="preserve">0%</t>
  </si>
  <si>
    <t xml:space="preserve">+20%</t>
  </si>
  <si>
    <t xml:space="preserve">ROA on closing total assets</t>
  </si>
  <si>
    <t xml:space="preserve">Profit per 1 of total assets</t>
  </si>
  <si>
    <t xml:space="preserve">Reading this result</t>
  </si>
  <si>
    <t xml:space="preserve">Rows change net income, columns change average total assets. A smaller asset base raises the ratio just as much as higher profit does — which is why sale-and-leasebacks and write-downs can flatter ROA.</t>
  </si>
  <si>
    <t xml:space="preserve">Input checks</t>
  </si>
  <si>
    <t xml:space="preserve">ROA = net income ÷ average total assets. See 'Formula Guide'.</t>
  </si>
  <si>
    <t xml:space="preserve">Why the return is what it is: margin, asset turnover — and how debt turns ROA into ROE.</t>
  </si>
  <si>
    <t xml:space="preserve">Inputs</t>
  </si>
  <si>
    <t xml:space="preserve">Net income (from the calculator)</t>
  </si>
  <si>
    <t xml:space="preserve">Revenue for the year</t>
  </si>
  <si>
    <t xml:space="preserve">Average total assets (from the calculator)</t>
  </si>
  <si>
    <t xml:space="preserve">Average shareholders’ equity</t>
  </si>
  <si>
    <t xml:space="preserve">The breakdown</t>
  </si>
  <si>
    <t xml:space="preserve">Net margin</t>
  </si>
  <si>
    <t xml:space="preserve">Net income ÷ revenue — how much of each sale is profit.</t>
  </si>
  <si>
    <t xml:space="preserve">Asset turnover</t>
  </si>
  <si>
    <t xml:space="preserve">Revenue ÷ average assets — how much sales each dollar of assets generates.</t>
  </si>
  <si>
    <t xml:space="preserve">ROA  (margin × turnover)</t>
  </si>
  <si>
    <t xml:space="preserve">Return on assets.</t>
  </si>
  <si>
    <t xml:space="preserve">Equity multiplier</t>
  </si>
  <si>
    <t xml:space="preserve">Average assets ÷ average equity — how much of the balance sheet the owners fund.</t>
  </si>
  <si>
    <t xml:space="preserve">ROE  (ROA × equity multiplier)</t>
  </si>
  <si>
    <t xml:space="preserve">Return on equity.</t>
  </si>
  <si>
    <t xml:space="preserve">Points of ROE added by debt</t>
  </si>
  <si>
    <t xml:space="preserve">The gap between ROE and ROA, in percentage points.</t>
  </si>
  <si>
    <t xml:space="preserve">Two businesses can reach the same ROE very differently: one through a strong margin with no debt, another through a thin margin and a heavily borrowed balance sheet. The first is the stronger business. The example revenue and equity figures are fictional — replace them with your own.</t>
  </si>
  <si>
    <t xml:space="preserve">Up to four companies ranked by ROA.</t>
  </si>
  <si>
    <t xml:space="preserve">Company 1</t>
  </si>
  <si>
    <t xml:space="preserve">Company 2</t>
  </si>
  <si>
    <t xml:space="preserve">Company 3</t>
  </si>
  <si>
    <t xml:space="preserve">Company 4</t>
  </si>
  <si>
    <t xml:space="preserve">Name</t>
  </si>
  <si>
    <t xml:space="preserve">Retailer</t>
  </si>
  <si>
    <t xml:space="preserve">Consultancy</t>
  </si>
  <si>
    <t xml:space="preserve">Manufacturer</t>
  </si>
  <si>
    <t xml:space="preserve">Distributor (after leaseback)</t>
  </si>
  <si>
    <t xml:space="preserve">Average total assets</t>
  </si>
  <si>
    <t xml:space="preserve">Average equity (optional)</t>
  </si>
  <si>
    <t xml:space="preserve">Results</t>
  </si>
  <si>
    <t xml:space="preserve">ROA</t>
  </si>
  <si>
    <t xml:space="preserve">ROE (if equity entered)</t>
  </si>
  <si>
    <t xml:space="preserve">Rank by ROA (1 = highest)</t>
  </si>
  <si>
    <t xml:space="preserve">ROA comparisons are only meaningful within an industry — across industries the ratio measures the industry, not the company. Example companies are fictional.</t>
  </si>
  <si>
    <t xml:space="preserve">Fictional scenarios — the same examples as babadigit.com/roa-calculator.</t>
  </si>
  <si>
    <t xml:space="preserve">Example 1 — A retailer</t>
  </si>
  <si>
    <t xml:space="preserve">A shop earns 120,000 after tax. Total assets opened at 1,400,000 and closed at 1,600,000.</t>
  </si>
  <si>
    <t xml:space="preserve">Opening total assets</t>
  </si>
  <si>
    <t xml:space="preserve">Closing total assets</t>
  </si>
  <si>
    <t xml:space="preserve">Average assets</t>
  </si>
  <si>
    <t xml:space="preserve">(1,400,000 + 1,600,000) ÷ 2 = 1,500,000</t>
  </si>
  <si>
    <t xml:space="preserve">120,000 ÷ 1,500,000 = 8.00%</t>
  </si>
  <si>
    <t xml:space="preserve">ROA on closing assets</t>
  </si>
  <si>
    <t xml:space="preserve">120,000 ÷ 1,600,000 = 7.50%</t>
  </si>
  <si>
    <t xml:space="preserve">With an equity multiplier of 2.25, ROE</t>
  </si>
  <si>
    <t xml:space="preserve">8% × 2.25 = 18% — the extra ten points are debt</t>
  </si>
  <si>
    <t xml:space="preserve">Example 2 — Same profit, different businesses</t>
  </si>
  <si>
    <t xml:space="preserve">A consultancy and a manufacturer each earn 200,000 after tax. The consultancy owns 400,000 of assets; the manufacturer 4,000,000.</t>
  </si>
  <si>
    <t xml:space="preserve">Consultancy ROA</t>
  </si>
  <si>
    <t xml:space="preserve">200,000 ÷ 400,000 = 50.00%</t>
  </si>
  <si>
    <t xml:space="preserve">Manufacturer ROA</t>
  </si>
  <si>
    <t xml:space="preserve">200,000 ÷ 4,000,000 = 5.00%</t>
  </si>
  <si>
    <t xml:space="preserve">Example 3 — Sale and leaseback</t>
  </si>
  <si>
    <t xml:space="preserve">A distributor earns 300,000 on 2,500,000 of assets, sells its warehouse and leases it back: profit falls to 270,000, assets drop to 1,200,000.</t>
  </si>
  <si>
    <t xml:space="preserve">ROA before</t>
  </si>
  <si>
    <t xml:space="preserve">300,000 ÷ 2,500,000 = 12.00%</t>
  </si>
  <si>
    <t xml:space="preserve">ROA after</t>
  </si>
  <si>
    <t xml:space="preserve">270,000 ÷ 1,200,000 = 22.50% — while profit fell</t>
  </si>
  <si>
    <t xml:space="preserve">Change any yellow cell to see how each result responds. Examples are fictional and for illustration only.</t>
  </si>
  <si>
    <t xml:space="preserve">The method behind every result — identical to the online BabaDigit ROA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</si>
  <si>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</si>
  <si>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</si>
  <si>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</si>
  <si>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</si>
  <si>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(Opening + Closing) ÷ 2; if one is blank, the other is used for both</t>
  </si>
  <si>
    <t xml:space="preserve">=((IF(ISNUMBER(Open_Base),Open_Base,Close_Base))+(IF(ISNUMBER(Close_Base),Close_Base,Open_Base)))/2</t>
  </si>
  <si>
    <t xml:space="preserve">Net income ÷ Average total assets</t>
  </si>
  <si>
    <t xml:space="preserve">=N(Net_Income)/Avg_Base</t>
  </si>
  <si>
    <t xml:space="preserve">Net income ÷ Closing total assets, shown when closing &gt; 0</t>
  </si>
  <si>
    <t xml:space="preserve">=N(Net_Income)/Close_Base</t>
  </si>
  <si>
    <t xml:space="preserve">Net income ÷ Average total assets, rounded to 2 decimals</t>
  </si>
  <si>
    <t xml:space="preserve">=ROUND(N(Net_Income)/Avg_Base,2)</t>
  </si>
  <si>
    <t xml:space="preserve">DuPont</t>
  </si>
  <si>
    <t xml:space="preserve">ROE = Net margin × Asset turnover × Equity multiplier</t>
  </si>
  <si>
    <t xml:space="preserve">=D_Margin*D_Turnover*D_Mult</t>
  </si>
  <si>
    <t xml:space="preserve">Why these rules</t>
  </si>
  <si>
    <t xml:space="preserve">•  Results appear only when average total assets is above zero — exactly like the online calculator.</t>
  </si>
  <si>
    <t xml:space="preserve">•  A blank net income counts as zero, as the online calculator does.</t>
  </si>
  <si>
    <t xml:space="preserve">•  If only one total assets figure is entered it is used for both dates, so the average equals that figure.</t>
  </si>
  <si>
    <t xml:space="preserve">•  Average rather than closing balances are used because profit is earned over the year while the balance sheet is a single day.</t>
  </si>
  <si>
    <t xml:space="preserve">Do it in any spreadsheet</t>
  </si>
  <si>
    <t xml:space="preserve">Set-up</t>
  </si>
  <si>
    <t xml:space="preserve">Net income in B1, opening total assets in B2, closing total assets in B3.</t>
  </si>
  <si>
    <t xml:space="preserve">=B1/AVERAGE(B2:B3)</t>
  </si>
  <si>
    <t xml:space="preserve">Closing total assets version</t>
  </si>
  <si>
    <t xml:space="preserve">=B1/B3</t>
  </si>
  <si>
    <t xml:space="preserve">Format</t>
  </si>
  <si>
    <t xml:space="preserve">Format the cell as Percentage rather than multiplying by 100.</t>
  </si>
  <si>
    <t xml:space="preserve">Named ranges used</t>
  </si>
  <si>
    <t xml:space="preserve">Net_Income</t>
  </si>
  <si>
    <t xml:space="preserve">'ROA Calculator'!D8</t>
  </si>
  <si>
    <t xml:space="preserve">Open_Base</t>
  </si>
  <si>
    <t xml:space="preserve">'ROA Calculator'!D10</t>
  </si>
  <si>
    <t xml:space="preserve">Close_Base</t>
  </si>
  <si>
    <t xml:space="preserve">'ROA Calculator'!D12</t>
  </si>
  <si>
    <t xml:space="preserve">Ratio_Result</t>
  </si>
  <si>
    <t xml:space="preserve">'ROA Calculator'!H11</t>
  </si>
  <si>
    <t xml:space="preserve">Avg_Base</t>
  </si>
  <si>
    <t xml:space="preserve">'ROA Calculator'!I14</t>
  </si>
  <si>
    <t xml:space="preserve">Ratio_Closing</t>
  </si>
  <si>
    <t xml:space="preserve">'ROA Calculator'!I15</t>
  </si>
  <si>
    <t xml:space="preserve">Per_Dollar</t>
  </si>
  <si>
    <t xml:space="preserve">'ROA Calculator'!I16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</si>
  <si>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</si>
  <si>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</si>
  <si>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</si>
  <si>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</si>
  <si>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average assets match the published 1,500,000</t>
  </si>
  <si>
    <t xml:space="preserve">Example 1 ROA matches the published 8.00%</t>
  </si>
  <si>
    <t xml:space="preserve">Example 1 closing ROA matches the published 7.50%</t>
  </si>
  <si>
    <t xml:space="preserve">Example 1 ROE at a 2.25 multiplier matches the published 18%</t>
  </si>
  <si>
    <t xml:space="preserve">Example 2 consultancy ROA matches the published 50.00%</t>
  </si>
  <si>
    <t xml:space="preserve">Example 2 manufacturer ROA matches the published 5.00%</t>
  </si>
  <si>
    <t xml:space="preserve">Example 3 ROA before matches the published 12.00%</t>
  </si>
  <si>
    <t xml:space="preserve">Example 3 ROA after matches the published 22.50%</t>
  </si>
  <si>
    <t xml:space="preserve">Calculator: ROA × average total assets = net income</t>
  </si>
  <si>
    <t xml:space="preserve">Calculator: the 0% / 0% sensitivity cell equals the headline ROA</t>
  </si>
  <si>
    <t xml:space="preserve">DuPont: margin × turnover × multiplier = net income ÷ equity</t>
  </si>
  <si>
    <t xml:space="preserve">DuPont: the ROA it builds equals the calculator’s ROA</t>
  </si>
  <si>
    <t xml:space="preserve">Overall status</t>
  </si>
  <si>
    <t xml:space="preserve">'N/A' means a check does not apply to the figures currently entered. Published values are the worked-example results on babadigit.com/roa-calculator.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</si>
</sst>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;[RED]\-#,##0.00;\-"/>
    <numFmt numFmtId="166" formatCode="0.00%;[RED]\-0.00%;0.00%"/>
    <numFmt numFmtId="167" formatCode="\+0%;\-0%;0%"/>
    <numFmt numFmtId="168" formatCode="0.00"/>
    <numFmt numFmtId="169" formatCode="0.00\×"/>
    <numFmt numFmtId="170" formatCode="0.00&quot; pts&quot;"/>
    <numFmt numFmtId="171" formatCode="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94A3B8"/>
      <name val="Arial"/>
      <family val="0"/>
      <charset val="1"/>
    </font>
    <font>
      <sz val="9"/>
      <color rgb="FF334155"/>
      <name val="Arial"/>
      <family val="0"/>
      <charset val="1"/>
    </font>
    <font>
      <sz val="10"/>
      <name val="Arial"/>
      <family val="2"/>
    </font>
    <font>
      <b val="true"/>
      <sz val="10"/>
      <color rgb="FF0F766E"/>
      <name val="Arial"/>
      <family val="0"/>
      <charset val="1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9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color rgb="FFFCA5A5"/>
        <sz val="10"/>
      </font>
    </dxf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9"/>
      </font>
    </dxf>
    <dxf>
      <font>
        <name val="Arial"/>
        <charset val="1"/>
        <family val="0"/>
        <color rgb="FF0F766E"/>
        <sz val="9"/>
      </font>
    </dxf>
    <dxf>
      <font>
        <name val="Arial"/>
        <charset val="1"/>
        <family val="0"/>
        <b val="1"/>
        <color rgb="FFFCA5A5"/>
        <sz val="10"/>
      </font>
    </dxf>
    <dxf>
      <fill>
        <patternFill>
          <bgColor rgb="FFCCFBF1"/>
        </patternFill>
      </fill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9C3"/>
      <rgbColor rgb="FFCCFBF1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F8FAF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18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18" hidden="false" customHeight="true" outlineLevel="0" collapsed="false">
      <c r="B13" s="8" t="s">
        <v>9</v>
      </c>
      <c r="C13" s="9" t="s">
        <v>10</v>
      </c>
    </row>
    <row r="14" customFormat="false" ht="18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18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18" hidden="false" customHeight="true" outlineLevel="0" collapsed="false">
      <c r="B19" s="8" t="s">
        <v>18</v>
      </c>
      <c r="C19" s="9" t="s">
        <v>19</v>
      </c>
    </row>
    <row r="21" customFormat="false" ht="19.5" hidden="false" customHeight="true" outlineLevel="0" collapsed="false">
      <c r="B21" s="5" t="s">
        <v>20</v>
      </c>
      <c r="C21" s="6"/>
    </row>
    <row r="22" customFormat="false" ht="19.5" hidden="false" customHeight="true" outlineLevel="0" collapsed="false">
      <c r="B22" s="10" t="s">
        <v>21</v>
      </c>
      <c r="C22" s="9" t="s">
        <v>22</v>
      </c>
    </row>
    <row r="23" customFormat="false" ht="19.5" hidden="false" customHeight="true" outlineLevel="0" collapsed="false">
      <c r="B23" s="11" t="s">
        <v>23</v>
      </c>
      <c r="C23" s="9" t="s">
        <v>24</v>
      </c>
    </row>
    <row r="24" customFormat="false" ht="19.5" hidden="false" customHeight="true" outlineLevel="0" collapsed="false">
      <c r="B24" s="12" t="s">
        <v>25</v>
      </c>
      <c r="C24" s="9" t="s">
        <v>26</v>
      </c>
    </row>
    <row r="25" customFormat="false" ht="19.5" hidden="false" customHeight="true" outlineLevel="0" collapsed="false">
      <c r="B25" s="13" t="s">
        <v>27</v>
      </c>
      <c r="C25" s="9" t="s">
        <v>28</v>
      </c>
    </row>
    <row r="27" customFormat="false" ht="19.5" hidden="false" customHeight="true" outlineLevel="0" collapsed="false">
      <c r="B27" s="5" t="s">
        <v>29</v>
      </c>
      <c r="C27" s="6"/>
    </row>
    <row r="28" customFormat="false" ht="18" hidden="false" customHeight="true" outlineLevel="0" collapsed="false">
      <c r="B28" s="8" t="s">
        <v>30</v>
      </c>
      <c r="C28" s="9" t="s">
        <v>31</v>
      </c>
    </row>
    <row r="29" customFormat="false" ht="30" hidden="false" customHeight="true" outlineLevel="0" collapsed="false">
      <c r="B29" s="8" t="s">
        <v>32</v>
      </c>
      <c r="C29" s="9" t="s">
        <v>33</v>
      </c>
    </row>
    <row r="30" customFormat="false" ht="18" hidden="false" customHeight="true" outlineLevel="0" collapsed="false">
      <c r="B30" s="8" t="s">
        <v>34</v>
      </c>
      <c r="C30" s="9" t="s">
        <v>35</v>
      </c>
    </row>
    <row r="31" customFormat="false" ht="30" hidden="false" customHeight="true" outlineLevel="0" collapsed="false">
      <c r="B31" s="8" t="s">
        <v>36</v>
      </c>
      <c r="C31" s="9" t="s">
        <v>37</v>
      </c>
    </row>
    <row r="33" customFormat="false" ht="19.5" hidden="false" customHeight="true" outlineLevel="0" collapsed="false">
      <c r="B33" s="5" t="s">
        <v>38</v>
      </c>
      <c r="C33" s="6"/>
    </row>
    <row r="34" customFormat="false" ht="18" hidden="false" customHeight="true" outlineLevel="0" collapsed="false">
      <c r="B34" s="7" t="s">
        <v>39</v>
      </c>
      <c r="C34" s="7"/>
    </row>
    <row r="35" customFormat="false" ht="18" hidden="false" customHeight="true" outlineLevel="0" collapsed="false">
      <c r="B35" s="7" t="s">
        <v>40</v>
      </c>
      <c r="C35" s="7"/>
    </row>
    <row r="36" customFormat="false" ht="18" hidden="false" customHeight="true" outlineLevel="0" collapsed="false">
      <c r="B36" s="7" t="s">
        <v>41</v>
      </c>
      <c r="C36" s="7"/>
    </row>
    <row r="37" customFormat="false" ht="18" hidden="false" customHeight="true" outlineLevel="0" collapsed="false">
      <c r="B37" s="7" t="s">
        <v>42</v>
      </c>
      <c r="C37" s="7"/>
    </row>
    <row r="38" customFormat="false" ht="18" hidden="false" customHeight="true" outlineLevel="0" collapsed="false">
      <c r="B38" s="7" t="s">
        <v>43</v>
      </c>
      <c r="C38" s="7"/>
    </row>
    <row r="40" customFormat="false" ht="19.5" hidden="false" customHeight="true" outlineLevel="0" collapsed="false">
      <c r="B40" s="5" t="s">
        <v>44</v>
      </c>
      <c r="C40" s="6"/>
    </row>
    <row r="41" customFormat="false" ht="18" hidden="false" customHeight="true" outlineLevel="0" collapsed="false">
      <c r="B41" s="14" t="s">
        <v>45</v>
      </c>
      <c r="C41" s="9" t="s">
        <v>46</v>
      </c>
    </row>
    <row r="42" customFormat="false" ht="18" hidden="false" customHeight="true" outlineLevel="0" collapsed="false">
      <c r="B42" s="14" t="s">
        <v>47</v>
      </c>
      <c r="C42" s="9" t="s">
        <v>48</v>
      </c>
    </row>
    <row r="43" customFormat="false" ht="18" hidden="false" customHeight="true" outlineLevel="0" collapsed="false">
      <c r="B43" s="14" t="s">
        <v>49</v>
      </c>
      <c r="C43" s="9" t="s">
        <v>50</v>
      </c>
    </row>
    <row r="44" customFormat="false" ht="18" hidden="false" customHeight="true" outlineLevel="0" collapsed="false">
      <c r="B44" s="14" t="s">
        <v>51</v>
      </c>
      <c r="C44" s="9" t="s">
        <v>52</v>
      </c>
    </row>
    <row r="45" customFormat="false" ht="18" hidden="false" customHeight="true" outlineLevel="0" collapsed="false">
      <c r="B45" s="14" t="s">
        <v>53</v>
      </c>
      <c r="C45" s="9" t="s">
        <v>54</v>
      </c>
    </row>
    <row r="46" customFormat="false" ht="18" hidden="false" customHeight="true" outlineLevel="0" collapsed="false">
      <c r="B46" s="14" t="s">
        <v>55</v>
      </c>
      <c r="C46" s="9" t="s">
        <v>56</v>
      </c>
    </row>
    <row r="48" customFormat="false" ht="30" hidden="false" customHeight="true" outlineLevel="0" collapsed="false">
      <c r="B48" s="15" t="s">
        <v>57</v>
      </c>
      <c r="C48" s="15"/>
    </row>
  </sheetData>
  <mergeCells count="7">
    <mergeCell ref="B8:C8"/>
    <mergeCell ref="B34:C34"/>
    <mergeCell ref="B35:C35"/>
    <mergeCell ref="B36:C36"/>
    <mergeCell ref="B37:C37"/>
    <mergeCell ref="B38:C38"/>
    <mergeCell ref="B48:C48"/>
  </mergeCells>
  <hyperlinks>
    <hyperlink ref="B41" location="'ROA Calculator'!A1" display="ROA Calculator"/>
    <hyperlink ref="B42" location="'DuPont Breakdown'!A1" display="DuPont Breakdown"/>
    <hyperlink ref="B43" location="'Compare'!A1" display="Compare"/>
    <hyperlink ref="B44" location="'Worked Examples'!A1" display="Worked Examples"/>
    <hyperlink ref="B45" location="'Formula Guide'!A1" display="Formula Guide"/>
    <hyperlink ref="B46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6" min="4" style="0" width="18"/>
    <col collapsed="false" customWidth="true" hidden="false" outlineLevel="0" max="7" min="7" style="0" width="3"/>
    <col collapsed="false" customWidth="true" hidden="false" outlineLevel="0" max="8" min="8" style="0" width="38"/>
    <col collapsed="false" customWidth="true" hidden="false" outlineLevel="0" max="9" min="9" style="0" width="20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45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58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59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60</v>
      </c>
      <c r="D8" s="19" t="n">
        <v>120000</v>
      </c>
      <c r="E8" s="20" t="s">
        <v>61</v>
      </c>
      <c r="F8" s="20"/>
      <c r="H8" s="21" t="s">
        <v>62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16</v>
      </c>
      <c r="D10" s="19" t="n">
        <v>1400000</v>
      </c>
      <c r="E10" s="20" t="s">
        <v>63</v>
      </c>
      <c r="F10" s="20"/>
      <c r="H10" s="22" t="s">
        <v>64</v>
      </c>
      <c r="I10" s="17"/>
    </row>
    <row r="11" customFormat="false" ht="15" hidden="false" customHeight="false" outlineLevel="0" collapsed="false">
      <c r="H11" s="23" t="n">
        <f aca="false">IF(AND(OR(ISNUMBER(Open_Base),ISNUMBER(Close_Base)),((IF(ISNUMBER(Open_Base),Open_Base,Close_Base))+(IF(ISNUMBER(Close_Base),Close_Base,Open_Base)))/2&gt;0),N(Net_Income)/(((IF(ISNUMBER(Open_Base),Open_Base,Close_Base))+(IF(ISNUMBER(Close_Base),Close_Base,Open_Base)))/2),"—")</f>
        <v>0.08</v>
      </c>
      <c r="I11" s="23"/>
    </row>
    <row r="12" customFormat="false" ht="15" hidden="false" customHeight="true" outlineLevel="0" collapsed="false">
      <c r="B12" s="18" t="s">
        <v>18</v>
      </c>
      <c r="D12" s="19" t="n">
        <v>1600000</v>
      </c>
      <c r="E12" s="20" t="s">
        <v>65</v>
      </c>
      <c r="F12" s="20"/>
      <c r="H12" s="23"/>
      <c r="I12" s="23"/>
    </row>
    <row r="13" customFormat="false" ht="15" hidden="false" customHeight="false" outlineLevel="0" collapsed="false">
      <c r="H13" s="16"/>
      <c r="I13" s="17"/>
    </row>
    <row r="14" customFormat="false" ht="19.5" hidden="false" customHeight="true" outlineLevel="0" collapsed="false">
      <c r="B14" s="5" t="s">
        <v>66</v>
      </c>
      <c r="C14" s="6"/>
      <c r="D14" s="6"/>
      <c r="E14" s="6"/>
      <c r="F14" s="6"/>
      <c r="H14" s="24" t="s">
        <v>67</v>
      </c>
      <c r="I14" s="25" t="n">
        <f aca="false">IF(AND(OR(ISNUMBER(Open_Base),ISNUMBER(Close_Base)),((IF(ISNUMBER(Open_Base),Open_Base,Close_Base))+(IF(ISNUMBER(Close_Base),Close_Base,Open_Base)))/2&gt;0),((IF(ISNUMBER(Open_Base),Open_Base,Close_Base))+(IF(ISNUMBER(Close_Base),Close_Base,Open_Base)))/2,"—")</f>
        <v>1500000</v>
      </c>
    </row>
    <row r="15" customFormat="false" ht="30" hidden="false" customHeight="true" outlineLevel="0" collapsed="false">
      <c r="B15" s="26" t="s">
        <v>68</v>
      </c>
      <c r="C15" s="27" t="s">
        <v>69</v>
      </c>
      <c r="D15" s="27" t="s">
        <v>70</v>
      </c>
      <c r="E15" s="27" t="s">
        <v>71</v>
      </c>
      <c r="H15" s="24" t="s">
        <v>72</v>
      </c>
      <c r="I15" s="28" t="n">
        <f aca="false">IF(AND(OR(ISNUMBER(Open_Base),ISNUMBER(Close_Base)),((IF(ISNUMBER(Open_Base),Open_Base,Close_Base))+(IF(ISNUMBER(Close_Base),Close_Base,Open_Base)))/2&gt;0),IF(IF(ISNUMBER(Close_Base),Close_Base,Open_Base)&gt;0,N(Net_Income)/(IF(ISNUMBER(Close_Base),Close_Base,Open_Base)),"—"),"—")</f>
        <v>0.075</v>
      </c>
    </row>
    <row r="16" customFormat="false" ht="15" hidden="false" customHeight="false" outlineLevel="0" collapsed="false">
      <c r="B16" s="29" t="n">
        <v>-0.2</v>
      </c>
      <c r="C16" s="30" t="n">
        <f aca="false">IF(AND(OR(ISNUMBER(Open_Base),ISNUMBER(Close_Base)),((IF(ISNUMBER(Open_Base),Open_Base,Close_Base))+(IF(ISNUMBER(Close_Base),Close_Base,Open_Base)))/2&gt;0),N(Net_Income)*(1+$B16)/((((IF(ISNUMBER(Open_Base),Open_Base,Close_Base))+(IF(ISNUMBER(Close_Base),Close_Base,Open_Base)))/2)*(1+-0.2)),"—")</f>
        <v>0.08</v>
      </c>
      <c r="D16" s="30" t="n">
        <f aca="false">IF(AND(OR(ISNUMBER(Open_Base),ISNUMBER(Close_Base)),((IF(ISNUMBER(Open_Base),Open_Base,Close_Base))+(IF(ISNUMBER(Close_Base),Close_Base,Open_Base)))/2&gt;0),N(Net_Income)*(1+$B16)/((((IF(ISNUMBER(Open_Base),Open_Base,Close_Base))+(IF(ISNUMBER(Close_Base),Close_Base,Open_Base)))/2)*(1+0)),"—")</f>
        <v>0.064</v>
      </c>
      <c r="E16" s="30" t="n">
        <f aca="false">IF(AND(OR(ISNUMBER(Open_Base),ISNUMBER(Close_Base)),((IF(ISNUMBER(Open_Base),Open_Base,Close_Base))+(IF(ISNUMBER(Close_Base),Close_Base,Open_Base)))/2&gt;0),N(Net_Income)*(1+$B16)/((((IF(ISNUMBER(Open_Base),Open_Base,Close_Base))+(IF(ISNUMBER(Close_Base),Close_Base,Open_Base)))/2)*(1+0.2)),"—")</f>
        <v>0.0533333333333333</v>
      </c>
      <c r="H16" s="24" t="s">
        <v>73</v>
      </c>
      <c r="I16" s="31" t="n">
        <f aca="false">IF(AND(OR(ISNUMBER(Open_Base),ISNUMBER(Close_Base)),((IF(ISNUMBER(Open_Base),Open_Base,Close_Base))+(IF(ISNUMBER(Close_Base),Close_Base,Open_Base)))/2&gt;0),ROUND(N(Net_Income)/(((IF(ISNUMBER(Open_Base),Open_Base,Close_Base))+(IF(ISNUMBER(Close_Base),Close_Base,Open_Base)))/2),2),"—")</f>
        <v>0.08</v>
      </c>
    </row>
    <row r="17" customFormat="false" ht="15" hidden="false" customHeight="false" outlineLevel="0" collapsed="false">
      <c r="B17" s="29" t="n">
        <v>-0.1</v>
      </c>
      <c r="C17" s="30" t="n">
        <f aca="false">IF(AND(OR(ISNUMBER(Open_Base),ISNUMBER(Close_Base)),((IF(ISNUMBER(Open_Base),Open_Base,Close_Base))+(IF(ISNUMBER(Close_Base),Close_Base,Open_Base)))/2&gt;0),N(Net_Income)*(1+$B17)/((((IF(ISNUMBER(Open_Base),Open_Base,Close_Base))+(IF(ISNUMBER(Close_Base),Close_Base,Open_Base)))/2)*(1+-0.2)),"—")</f>
        <v>0.09</v>
      </c>
      <c r="D17" s="30" t="n">
        <f aca="false">IF(AND(OR(ISNUMBER(Open_Base),ISNUMBER(Close_Base)),((IF(ISNUMBER(Open_Base),Open_Base,Close_Base))+(IF(ISNUMBER(Close_Base),Close_Base,Open_Base)))/2&gt;0),N(Net_Income)*(1+$B17)/((((IF(ISNUMBER(Open_Base),Open_Base,Close_Base))+(IF(ISNUMBER(Close_Base),Close_Base,Open_Base)))/2)*(1+0)),"—")</f>
        <v>0.072</v>
      </c>
      <c r="E17" s="30" t="n">
        <f aca="false">IF(AND(OR(ISNUMBER(Open_Base),ISNUMBER(Close_Base)),((IF(ISNUMBER(Open_Base),Open_Base,Close_Base))+(IF(ISNUMBER(Close_Base),Close_Base,Open_Base)))/2&gt;0),N(Net_Income)*(1+$B17)/((((IF(ISNUMBER(Open_Base),Open_Base,Close_Base))+(IF(ISNUMBER(Close_Base),Close_Base,Open_Base)))/2)*(1+0.2)),"—")</f>
        <v>0.06</v>
      </c>
      <c r="H17" s="16"/>
      <c r="I17" s="17"/>
    </row>
    <row r="18" customFormat="false" ht="15" hidden="false" customHeight="false" outlineLevel="0" collapsed="false">
      <c r="B18" s="32" t="n">
        <v>0</v>
      </c>
      <c r="C18" s="30" t="n">
        <f aca="false">IF(AND(OR(ISNUMBER(Open_Base),ISNUMBER(Close_Base)),((IF(ISNUMBER(Open_Base),Open_Base,Close_Base))+(IF(ISNUMBER(Close_Base),Close_Base,Open_Base)))/2&gt;0),N(Net_Income)*(1+$B18)/((((IF(ISNUMBER(Open_Base),Open_Base,Close_Base))+(IF(ISNUMBER(Close_Base),Close_Base,Open_Base)))/2)*(1+-0.2)),"—")</f>
        <v>0.1</v>
      </c>
      <c r="D18" s="33" t="n">
        <f aca="false">IF(AND(OR(ISNUMBER(Open_Base),ISNUMBER(Close_Base)),((IF(ISNUMBER(Open_Base),Open_Base,Close_Base))+(IF(ISNUMBER(Close_Base),Close_Base,Open_Base)))/2&gt;0),N(Net_Income)*(1+$B18)/((((IF(ISNUMBER(Open_Base),Open_Base,Close_Base))+(IF(ISNUMBER(Close_Base),Close_Base,Open_Base)))/2)*(1+0)),"—")</f>
        <v>0.08</v>
      </c>
      <c r="E18" s="30" t="n">
        <f aca="false">IF(AND(OR(ISNUMBER(Open_Base),ISNUMBER(Close_Base)),((IF(ISNUMBER(Open_Base),Open_Base,Close_Base))+(IF(ISNUMBER(Close_Base),Close_Base,Open_Base)))/2&gt;0),N(Net_Income)*(1+$B18)/((((IF(ISNUMBER(Open_Base),Open_Base,Close_Base))+(IF(ISNUMBER(Close_Base),Close_Base,Open_Base)))/2)*(1+0.2)),"—")</f>
        <v>0.0666666666666667</v>
      </c>
      <c r="H18" s="34" t="str">
        <f aca="false">IF(AND(OR(ISNUMBER(Open_Base),ISNUMBER(Close_Base)),((IF(ISNUMBER(Open_Base),Open_Base,Close_Base))+(IF(ISNUMBER(Close_Base),Close_Base,Open_Base)))/2&gt;0),"Uses the average of opening and closing total assets.","")</f>
        <v>Uses the average of opening and closing total assets.</v>
      </c>
      <c r="I18" s="34"/>
    </row>
    <row r="19" customFormat="false" ht="15" hidden="false" customHeight="false" outlineLevel="0" collapsed="false">
      <c r="B19" s="29" t="n">
        <v>0.1</v>
      </c>
      <c r="C19" s="30" t="n">
        <f aca="false">IF(AND(OR(ISNUMBER(Open_Base),ISNUMBER(Close_Base)),((IF(ISNUMBER(Open_Base),Open_Base,Close_Base))+(IF(ISNUMBER(Close_Base),Close_Base,Open_Base)))/2&gt;0),N(Net_Income)*(1+$B19)/((((IF(ISNUMBER(Open_Base),Open_Base,Close_Base))+(IF(ISNUMBER(Close_Base),Close_Base,Open_Base)))/2)*(1+-0.2)),"—")</f>
        <v>0.11</v>
      </c>
      <c r="D19" s="30" t="n">
        <f aca="false">IF(AND(OR(ISNUMBER(Open_Base),ISNUMBER(Close_Base)),((IF(ISNUMBER(Open_Base),Open_Base,Close_Base))+(IF(ISNUMBER(Close_Base),Close_Base,Open_Base)))/2&gt;0),N(Net_Income)*(1+$B19)/((((IF(ISNUMBER(Open_Base),Open_Base,Close_Base))+(IF(ISNUMBER(Close_Base),Close_Base,Open_Base)))/2)*(1+0)),"—")</f>
        <v>0.088</v>
      </c>
      <c r="E19" s="30" t="n">
        <f aca="false">IF(AND(OR(ISNUMBER(Open_Base),ISNUMBER(Close_Base)),((IF(ISNUMBER(Open_Base),Open_Base,Close_Base))+(IF(ISNUMBER(Close_Base),Close_Base,Open_Base)))/2&gt;0),N(Net_Income)*(1+$B19)/((((IF(ISNUMBER(Open_Base),Open_Base,Close_Base))+(IF(ISNUMBER(Close_Base),Close_Base,Open_Base)))/2)*(1+0.2)),"—")</f>
        <v>0.0733333333333333</v>
      </c>
      <c r="H19" s="16"/>
      <c r="I19" s="17"/>
    </row>
    <row r="20" customFormat="false" ht="15" hidden="false" customHeight="false" outlineLevel="0" collapsed="false">
      <c r="B20" s="29" t="n">
        <v>0.2</v>
      </c>
      <c r="C20" s="30" t="n">
        <f aca="false">IF(AND(OR(ISNUMBER(Open_Base),ISNUMBER(Close_Base)),((IF(ISNUMBER(Open_Base),Open_Base,Close_Base))+(IF(ISNUMBER(Close_Base),Close_Base,Open_Base)))/2&gt;0),N(Net_Income)*(1+$B20)/((((IF(ISNUMBER(Open_Base),Open_Base,Close_Base))+(IF(ISNUMBER(Close_Base),Close_Base,Open_Base)))/2)*(1+-0.2)),"—")</f>
        <v>0.12</v>
      </c>
      <c r="D20" s="30" t="n">
        <f aca="false">IF(AND(OR(ISNUMBER(Open_Base),ISNUMBER(Close_Base)),((IF(ISNUMBER(Open_Base),Open_Base,Close_Base))+(IF(ISNUMBER(Close_Base),Close_Base,Open_Base)))/2&gt;0),N(Net_Income)*(1+$B20)/((((IF(ISNUMBER(Open_Base),Open_Base,Close_Base))+(IF(ISNUMBER(Close_Base),Close_Base,Open_Base)))/2)*(1+0)),"—")</f>
        <v>0.096</v>
      </c>
      <c r="E20" s="30" t="n">
        <f aca="false">IF(AND(OR(ISNUMBER(Open_Base),ISNUMBER(Close_Base)),((IF(ISNUMBER(Open_Base),Open_Base,Close_Base))+(IF(ISNUMBER(Close_Base),Close_Base,Open_Base)))/2&gt;0),N(Net_Income)*(1+$B20)/((((IF(ISNUMBER(Open_Base),Open_Base,Close_Base))+(IF(ISNUMBER(Close_Base),Close_Base,Open_Base)))/2)*(1+0.2)),"—")</f>
        <v>0.08</v>
      </c>
    </row>
    <row r="21" customFormat="false" ht="19.5" hidden="false" customHeight="true" outlineLevel="0" collapsed="false">
      <c r="H21" s="5" t="s">
        <v>74</v>
      </c>
      <c r="I21" s="6"/>
    </row>
    <row r="22" customFormat="false" ht="30" hidden="false" customHeight="true" outlineLevel="0" collapsed="false">
      <c r="B22" s="20" t="s">
        <v>75</v>
      </c>
      <c r="C22" s="20"/>
      <c r="D22" s="20"/>
      <c r="E22" s="20"/>
      <c r="F22" s="20"/>
      <c r="H22" s="35" t="str">
        <f aca="false">IF(AND(OR(ISNUMBER(Open_Base),ISNUMBER(Close_Base)),((IF(ISNUMBER(Open_Base),Open_Base,Close_Base))+(IF(ISNUMBER(Close_Base),Close_Base,Open_Base)))/2&gt;0),IF(Ratio_Result&gt;=0,"Every dollar of assets the business controls produced "&amp;TEXT(Ratio_Result*100,"0.00")&amp;" cents of profit. Compare it only against businesses with similar asset bases.","A negative ROA means the asset base destroyed value this year rather than creating it, to the tune of "&amp;TEXT(ABS(N(Net_Income)),"#,##0.00")&amp;"."),"Enter your total assets above to see a result.")</f>
        <v>Every dollar of assets the business controls produced 8.00 cents of profit. Compare it only against businesses with similar asset bases.</v>
      </c>
      <c r="I22" s="35"/>
    </row>
    <row r="23" customFormat="false" ht="15" hidden="false" customHeight="false" outlineLevel="0" collapsed="false">
      <c r="B23" s="20"/>
      <c r="C23" s="20"/>
      <c r="D23" s="20"/>
      <c r="E23" s="20"/>
      <c r="F23" s="20"/>
      <c r="H23" s="35"/>
      <c r="I23" s="35"/>
    </row>
    <row r="24" customFormat="false" ht="15" hidden="false" customHeight="false" outlineLevel="0" collapsed="false">
      <c r="H24" s="35"/>
      <c r="I24" s="35"/>
    </row>
    <row r="25" customFormat="false" ht="15" hidden="false" customHeight="false" outlineLevel="0" collapsed="false">
      <c r="H25" s="35"/>
      <c r="I25" s="35"/>
    </row>
    <row r="26" customFormat="false" ht="15" hidden="false" customHeight="false" outlineLevel="0" collapsed="false">
      <c r="H26" s="35"/>
      <c r="I26" s="35"/>
    </row>
    <row r="27" customFormat="false" ht="15" hidden="false" customHeight="false" outlineLevel="0" collapsed="false">
      <c r="H27" s="35"/>
      <c r="I27" s="35"/>
    </row>
    <row r="29" customFormat="false" ht="19.5" hidden="false" customHeight="true" outlineLevel="0" collapsed="false">
      <c r="H29" s="5" t="s">
        <v>76</v>
      </c>
      <c r="I29" s="6"/>
    </row>
    <row r="30" customFormat="false" ht="15" hidden="false" customHeight="false" outlineLevel="0" collapsed="false">
      <c r="H30" s="36" t="str">
        <f aca="false">IF(ISBLANK(Net_Income),"Check — net income blank, treated as zero","OK — net income entered")</f>
        <v>OK — net income entered</v>
      </c>
      <c r="I30" s="36"/>
    </row>
    <row r="31" customFormat="false" ht="15" hidden="false" customHeight="false" outlineLevel="0" collapsed="false">
      <c r="H31" s="36" t="str">
        <f aca="false">IF(AND(NOT(ISNUMBER(Open_Base)),NOT(ISNUMBER(Close_Base))),"Check — enter total assets",IF(OR(NOT(ISNUMBER(Open_Base)),NOT(ISNUMBER(Close_Base))),"OK — one figure entered, used for both dates","OK — opening and closing entered"))</f>
        <v>OK — opening and closing entered</v>
      </c>
      <c r="I31" s="36"/>
    </row>
    <row r="32" customFormat="false" ht="15" hidden="false" customHeight="false" outlineLevel="0" collapsed="false">
      <c r="H32" s="36" t="str">
        <f aca="false">IF(AND(OR(ISNUMBER(Open_Base),ISNUMBER(Close_Base)),((IF(ISNUMBER(Open_Base),Open_Base,Close_Base))+(IF(ISNUMBER(Close_Base),Close_Base,Open_Base)))/2&gt;0),"OK — average total assets above zero",IF(OR(ISNUMBER(Open_Base),ISNUMBER(Close_Base)),"Check — average total assets must be above zero","Check — no total assets entered"))</f>
        <v>OK — average total assets above zero</v>
      </c>
      <c r="I32" s="36"/>
    </row>
    <row r="34" customFormat="false" ht="15" hidden="false" customHeight="true" outlineLevel="0" collapsed="false">
      <c r="H34" s="20" t="s">
        <v>77</v>
      </c>
      <c r="I34" s="20"/>
    </row>
    <row r="35" customFormat="false" ht="15" hidden="false" customHeight="false" outlineLevel="0" collapsed="false">
      <c r="H35" s="20"/>
      <c r="I35" s="20"/>
    </row>
  </sheetData>
  <mergeCells count="11">
    <mergeCell ref="E8:F8"/>
    <mergeCell ref="E10:F10"/>
    <mergeCell ref="H11:I12"/>
    <mergeCell ref="E12:F12"/>
    <mergeCell ref="H18:I18"/>
    <mergeCell ref="B22:F23"/>
    <mergeCell ref="H22:I27"/>
    <mergeCell ref="H30:I30"/>
    <mergeCell ref="H31:I31"/>
    <mergeCell ref="H32:I32"/>
    <mergeCell ref="H34:I35"/>
  </mergeCells>
  <conditionalFormatting sqref="C16">
    <cfRule type="expression" priority="2" aboveAverage="0" equalAverage="0" bottom="0" percent="0" rank="0" text="" dxfId="0">
      <formula>AND(ISNUMBER($C$16),$C$16&lt;0)</formula>
    </cfRule>
  </conditionalFormatting>
  <conditionalFormatting sqref="D16">
    <cfRule type="expression" priority="3" aboveAverage="0" equalAverage="0" bottom="0" percent="0" rank="0" text="" dxfId="0">
      <formula>AND(ISNUMBER($D$16),$D$16&lt;0)</formula>
    </cfRule>
  </conditionalFormatting>
  <conditionalFormatting sqref="E16">
    <cfRule type="expression" priority="4" aboveAverage="0" equalAverage="0" bottom="0" percent="0" rank="0" text="" dxfId="0">
      <formula>AND(ISNUMBER($E$16),$E$16&lt;0)</formula>
    </cfRule>
  </conditionalFormatting>
  <conditionalFormatting sqref="C17">
    <cfRule type="expression" priority="5" aboveAverage="0" equalAverage="0" bottom="0" percent="0" rank="0" text="" dxfId="0">
      <formula>AND(ISNUMBER($C$17),$C$17&lt;0)</formula>
    </cfRule>
  </conditionalFormatting>
  <conditionalFormatting sqref="D17">
    <cfRule type="expression" priority="6" aboveAverage="0" equalAverage="0" bottom="0" percent="0" rank="0" text="" dxfId="0">
      <formula>AND(ISNUMBER($D$17),$D$17&lt;0)</formula>
    </cfRule>
  </conditionalFormatting>
  <conditionalFormatting sqref="E17">
    <cfRule type="expression" priority="7" aboveAverage="0" equalAverage="0" bottom="0" percent="0" rank="0" text="" dxfId="0">
      <formula>AND(ISNUMBER($E$17),$E$17&lt;0)</formula>
    </cfRule>
  </conditionalFormatting>
  <conditionalFormatting sqref="C18">
    <cfRule type="expression" priority="8" aboveAverage="0" equalAverage="0" bottom="0" percent="0" rank="0" text="" dxfId="0">
      <formula>AND(ISNUMBER($C$18),$C$18&lt;0)</formula>
    </cfRule>
  </conditionalFormatting>
  <conditionalFormatting sqref="D18">
    <cfRule type="expression" priority="9" aboveAverage="0" equalAverage="0" bottom="0" percent="0" rank="0" text="" dxfId="0">
      <formula>AND(ISNUMBER($D$18),$D$18&lt;0)</formula>
    </cfRule>
  </conditionalFormatting>
  <conditionalFormatting sqref="E18">
    <cfRule type="expression" priority="10" aboveAverage="0" equalAverage="0" bottom="0" percent="0" rank="0" text="" dxfId="0">
      <formula>AND(ISNUMBER($E$18),$E$18&lt;0)</formula>
    </cfRule>
  </conditionalFormatting>
  <conditionalFormatting sqref="C19">
    <cfRule type="expression" priority="11" aboveAverage="0" equalAverage="0" bottom="0" percent="0" rank="0" text="" dxfId="0">
      <formula>AND(ISNUMBER($C$19),$C$19&lt;0)</formula>
    </cfRule>
  </conditionalFormatting>
  <conditionalFormatting sqref="D19">
    <cfRule type="expression" priority="12" aboveAverage="0" equalAverage="0" bottom="0" percent="0" rank="0" text="" dxfId="0">
      <formula>AND(ISNUMBER($D$19),$D$19&lt;0)</formula>
    </cfRule>
  </conditionalFormatting>
  <conditionalFormatting sqref="E19">
    <cfRule type="expression" priority="13" aboveAverage="0" equalAverage="0" bottom="0" percent="0" rank="0" text="" dxfId="0">
      <formula>AND(ISNUMBER($E$19),$E$19&lt;0)</formula>
    </cfRule>
  </conditionalFormatting>
  <conditionalFormatting sqref="C20">
    <cfRule type="expression" priority="14" aboveAverage="0" equalAverage="0" bottom="0" percent="0" rank="0" text="" dxfId="0">
      <formula>AND(ISNUMBER($C$20),$C$20&lt;0)</formula>
    </cfRule>
  </conditionalFormatting>
  <conditionalFormatting sqref="D20">
    <cfRule type="expression" priority="15" aboveAverage="0" equalAverage="0" bottom="0" percent="0" rank="0" text="" dxfId="0">
      <formula>AND(ISNUMBER($D$20),$D$20&lt;0)</formula>
    </cfRule>
  </conditionalFormatting>
  <conditionalFormatting sqref="E20">
    <cfRule type="expression" priority="16" aboveAverage="0" equalAverage="0" bottom="0" percent="0" rank="0" text="" dxfId="0">
      <formula>AND(ISNUMBER($E$20),$E$20&lt;0)</formula>
    </cfRule>
  </conditionalFormatting>
  <conditionalFormatting sqref="H11">
    <cfRule type="expression" priority="17" aboveAverage="0" equalAverage="0" bottom="0" percent="0" rank="0" text="" dxfId="1">
      <formula>AND(ISNUMBER($H$11),$H$11&lt;0)</formula>
    </cfRule>
  </conditionalFormatting>
  <conditionalFormatting sqref="I14">
    <cfRule type="expression" priority="18" aboveAverage="0" equalAverage="0" bottom="0" percent="0" rank="0" text="" dxfId="2">
      <formula>AND(ISNUMBER($I$14),$I$14&lt;0)</formula>
    </cfRule>
  </conditionalFormatting>
  <conditionalFormatting sqref="I15">
    <cfRule type="expression" priority="19" aboveAverage="0" equalAverage="0" bottom="0" percent="0" rank="0" text="" dxfId="2">
      <formula>AND(ISNUMBER($I$15),$I$15&lt;0)</formula>
    </cfRule>
  </conditionalFormatting>
  <conditionalFormatting sqref="I16">
    <cfRule type="expression" priority="20" aboveAverage="0" equalAverage="0" bottom="0" percent="0" rank="0" text="" dxfId="2">
      <formula>AND(ISNUMBER($I$16),$I$16&lt;0)</formula>
    </cfRule>
  </conditionalFormatting>
  <conditionalFormatting sqref="H30">
    <cfRule type="expression" priority="21" aboveAverage="0" equalAverage="0" bottom="0" percent="0" rank="0" text="" dxfId="3">
      <formula>LEFT(H30,5)="Check"</formula>
    </cfRule>
    <cfRule type="expression" priority="22" aboveAverage="0" equalAverage="0" bottom="0" percent="0" rank="0" text="" dxfId="4">
      <formula>LEFT(H30,2)="OK"</formula>
    </cfRule>
  </conditionalFormatting>
  <conditionalFormatting sqref="H31">
    <cfRule type="expression" priority="23" aboveAverage="0" equalAverage="0" bottom="0" percent="0" rank="0" text="" dxfId="3">
      <formula>LEFT(H31,5)="Check"</formula>
    </cfRule>
    <cfRule type="expression" priority="24" aboveAverage="0" equalAverage="0" bottom="0" percent="0" rank="0" text="" dxfId="4">
      <formula>LEFT(H31,2)="OK"</formula>
    </cfRule>
  </conditionalFormatting>
  <conditionalFormatting sqref="H32">
    <cfRule type="expression" priority="25" aboveAverage="0" equalAverage="0" bottom="0" percent="0" rank="0" text="" dxfId="3">
      <formula>LEFT(H32,5)="Check"</formula>
    </cfRule>
    <cfRule type="expression" priority="26" aboveAverage="0" equalAverage="0" bottom="0" percent="0" rank="0" text="" dxfId="4">
      <formula>LEFT(H32,2)="OK"</formula>
    </cfRule>
  </conditionalFormatting>
  <dataValidations count="1">
    <dataValidation allowBlank="true" error="Enter a number." errorStyle="stop" errorTitle="Value" operator="between" showDropDown="false" showErrorMessage="true" showInputMessage="false" sqref="D8:D12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50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47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78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79</v>
      </c>
      <c r="C7" s="6"/>
      <c r="D7" s="6"/>
    </row>
    <row r="8" customFormat="false" ht="15" hidden="false" customHeight="false" outlineLevel="0" collapsed="false">
      <c r="B8" s="18" t="s">
        <v>80</v>
      </c>
      <c r="C8" s="37" t="n">
        <f aca="false">N(Net_Income)</f>
        <v>120000</v>
      </c>
    </row>
    <row r="9" customFormat="false" ht="15" hidden="false" customHeight="false" outlineLevel="0" collapsed="false">
      <c r="B9" s="18" t="s">
        <v>81</v>
      </c>
      <c r="C9" s="19" t="n">
        <v>1250000</v>
      </c>
    </row>
    <row r="10" customFormat="false" ht="15" hidden="false" customHeight="false" outlineLevel="0" collapsed="false">
      <c r="B10" s="18" t="s">
        <v>82</v>
      </c>
      <c r="C10" s="37" t="n">
        <f aca="false">IF(AND(OR(ISNUMBER(Open_Base),ISNUMBER(Close_Base)),((IF(ISNUMBER(Open_Base),Open_Base,Close_Base))+(IF(ISNUMBER(Close_Base),Close_Base,Open_Base)))/2&gt;0),((IF(ISNUMBER(Open_Base),Open_Base,Close_Base))+(IF(ISNUMBER(Close_Base),Close_Base,Open_Base)))/2,"—")</f>
        <v>1500000</v>
      </c>
    </row>
    <row r="11" customFormat="false" ht="15" hidden="false" customHeight="false" outlineLevel="0" collapsed="false">
      <c r="B11" s="18" t="s">
        <v>83</v>
      </c>
      <c r="C11" s="19" t="n">
        <v>666667</v>
      </c>
    </row>
    <row r="13" customFormat="false" ht="19.5" hidden="false" customHeight="true" outlineLevel="0" collapsed="false">
      <c r="B13" s="5" t="s">
        <v>84</v>
      </c>
      <c r="C13" s="6"/>
      <c r="D13" s="6"/>
    </row>
    <row r="14" customFormat="false" ht="15" hidden="false" customHeight="false" outlineLevel="0" collapsed="false">
      <c r="B14" s="38" t="s">
        <v>85</v>
      </c>
      <c r="C14" s="39" t="n">
        <f aca="false">IF(AND(ISNUMBER(C9),ISNUMBER(C10),ISNUMBER(C11),N(C9)&lt;&gt;0,N(C10)&gt;0,N(C11)&gt;0),C8/C9,"—")</f>
        <v>0.096</v>
      </c>
      <c r="D14" s="40" t="s">
        <v>86</v>
      </c>
    </row>
    <row r="15" customFormat="false" ht="22.35" hidden="false" customHeight="false" outlineLevel="0" collapsed="false">
      <c r="B15" s="38" t="s">
        <v>87</v>
      </c>
      <c r="C15" s="41" t="n">
        <f aca="false">IF(AND(ISNUMBER(C9),ISNUMBER(C10),ISNUMBER(C11),N(C9)&lt;&gt;0,N(C10)&gt;0,N(C11)&gt;0),C9/C10,"—")</f>
        <v>0.833333333333333</v>
      </c>
      <c r="D15" s="40" t="s">
        <v>88</v>
      </c>
    </row>
    <row r="16" customFormat="false" ht="15" hidden="false" customHeight="false" outlineLevel="0" collapsed="false">
      <c r="B16" s="38" t="s">
        <v>89</v>
      </c>
      <c r="C16" s="39" t="n">
        <f aca="false">IF(AND(ISNUMBER(C9),ISNUMBER(C10),ISNUMBER(C11),N(C9)&lt;&gt;0,N(C10)&gt;0,N(C11)&gt;0),C14*C15,"—")</f>
        <v>0.08</v>
      </c>
      <c r="D16" s="40" t="s">
        <v>90</v>
      </c>
    </row>
    <row r="17" customFormat="false" ht="22.35" hidden="false" customHeight="false" outlineLevel="0" collapsed="false">
      <c r="B17" s="38" t="s">
        <v>91</v>
      </c>
      <c r="C17" s="41" t="n">
        <f aca="false">IF(AND(ISNUMBER(C9),ISNUMBER(C10),ISNUMBER(C11),N(C9)&lt;&gt;0,N(C10)&gt;0,N(C11)&gt;0),C10/C11,"—")</f>
        <v>2.24999887500056</v>
      </c>
      <c r="D17" s="40" t="s">
        <v>92</v>
      </c>
    </row>
    <row r="18" customFormat="false" ht="15" hidden="false" customHeight="false" outlineLevel="0" collapsed="false">
      <c r="B18" s="38" t="s">
        <v>93</v>
      </c>
      <c r="C18" s="39" t="n">
        <f aca="false">IF(AND(ISNUMBER(C9),ISNUMBER(C10),ISNUMBER(C11),N(C9)&lt;&gt;0,N(C10)&gt;0,N(C11)&gt;0),C16*C17,"—")</f>
        <v>0.179999910000045</v>
      </c>
      <c r="D18" s="40" t="s">
        <v>94</v>
      </c>
    </row>
    <row r="19" customFormat="false" ht="15" hidden="false" customHeight="false" outlineLevel="0" collapsed="false">
      <c r="B19" s="38" t="s">
        <v>95</v>
      </c>
      <c r="C19" s="42" t="n">
        <f aca="false">IF(AND(ISNUMBER(C9),ISNUMBER(C10),ISNUMBER(C11),N(C9)&lt;&gt;0,N(C10)&gt;0,N(C11)&gt;0),(C18-C16)*100,"—")</f>
        <v>9.9999910000045</v>
      </c>
      <c r="D19" s="40" t="s">
        <v>96</v>
      </c>
    </row>
    <row r="21" customFormat="false" ht="43.5" hidden="false" customHeight="true" outlineLevel="0" collapsed="false">
      <c r="B21" s="20" t="s">
        <v>97</v>
      </c>
      <c r="C21" s="20"/>
      <c r="D21" s="20"/>
    </row>
    <row r="22" customFormat="false" ht="15" hidden="false" customHeight="false" outlineLevel="0" collapsed="false">
      <c r="B22" s="20"/>
      <c r="C22" s="20"/>
      <c r="D22" s="20"/>
    </row>
  </sheetData>
  <mergeCells count="1">
    <mergeCell ref="B21:D22"/>
  </mergeCells>
  <dataValidations count="1">
    <dataValidation allowBlank="true" error="Enter a number." errorStyle="stop" errorTitle="Value" operator="between" showDropDown="false" showErrorMessage="true" showInputMessage="false" sqref="C9:C11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6" min="3" style="0" width="18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49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98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26"/>
      <c r="C7" s="27" t="s">
        <v>99</v>
      </c>
      <c r="D7" s="27" t="s">
        <v>100</v>
      </c>
      <c r="E7" s="27" t="s">
        <v>101</v>
      </c>
      <c r="F7" s="27" t="s">
        <v>102</v>
      </c>
    </row>
    <row r="8" customFormat="false" ht="30" hidden="false" customHeight="true" outlineLevel="0" collapsed="false">
      <c r="B8" s="38" t="s">
        <v>103</v>
      </c>
      <c r="C8" s="43" t="s">
        <v>104</v>
      </c>
      <c r="D8" s="43" t="s">
        <v>105</v>
      </c>
      <c r="E8" s="43" t="s">
        <v>106</v>
      </c>
      <c r="F8" s="43" t="s">
        <v>107</v>
      </c>
    </row>
    <row r="9" customFormat="false" ht="15" hidden="false" customHeight="false" outlineLevel="0" collapsed="false">
      <c r="B9" s="38" t="s">
        <v>14</v>
      </c>
      <c r="C9" s="19" t="n">
        <v>120000</v>
      </c>
      <c r="D9" s="19" t="n">
        <v>200000</v>
      </c>
      <c r="E9" s="19" t="n">
        <v>200000</v>
      </c>
      <c r="F9" s="19" t="n">
        <v>270000</v>
      </c>
    </row>
    <row r="10" customFormat="false" ht="15" hidden="false" customHeight="false" outlineLevel="0" collapsed="false">
      <c r="B10" s="38" t="s">
        <v>108</v>
      </c>
      <c r="C10" s="19" t="n">
        <v>1500000</v>
      </c>
      <c r="D10" s="19" t="n">
        <v>400000</v>
      </c>
      <c r="E10" s="19" t="n">
        <v>4000000</v>
      </c>
      <c r="F10" s="19" t="n">
        <v>1200000</v>
      </c>
    </row>
    <row r="11" customFormat="false" ht="15" hidden="false" customHeight="false" outlineLevel="0" collapsed="false">
      <c r="B11" s="38" t="s">
        <v>109</v>
      </c>
      <c r="C11" s="19" t="n">
        <v>666667</v>
      </c>
      <c r="D11" s="19" t="n">
        <v>300000</v>
      </c>
      <c r="E11" s="19" t="n">
        <v>1600000</v>
      </c>
      <c r="F11" s="19" t="n">
        <v>700000</v>
      </c>
    </row>
    <row r="13" customFormat="false" ht="19.5" hidden="false" customHeight="true" outlineLevel="0" collapsed="false">
      <c r="B13" s="5" t="s">
        <v>110</v>
      </c>
      <c r="C13" s="6"/>
      <c r="D13" s="6"/>
      <c r="E13" s="6"/>
      <c r="F13" s="6"/>
    </row>
    <row r="14" customFormat="false" ht="15" hidden="false" customHeight="false" outlineLevel="0" collapsed="false">
      <c r="B14" s="38" t="s">
        <v>111</v>
      </c>
      <c r="C14" s="39" t="n">
        <f aca="false">IF(AND(ISNUMBER(C10),N(C10)&gt;0),N(C9)/C10,"—")</f>
        <v>0.08</v>
      </c>
      <c r="D14" s="39" t="n">
        <f aca="false">IF(AND(ISNUMBER(D10),N(D10)&gt;0),N(D9)/D10,"—")</f>
        <v>0.5</v>
      </c>
      <c r="E14" s="39" t="n">
        <f aca="false">IF(AND(ISNUMBER(E10),N(E10)&gt;0),N(E9)/E10,"—")</f>
        <v>0.05</v>
      </c>
      <c r="F14" s="39" t="n">
        <f aca="false">IF(AND(ISNUMBER(F10),N(F10)&gt;0),N(F9)/F10,"—")</f>
        <v>0.225</v>
      </c>
    </row>
    <row r="15" customFormat="false" ht="15" hidden="false" customHeight="false" outlineLevel="0" collapsed="false">
      <c r="B15" s="38" t="s">
        <v>112</v>
      </c>
      <c r="C15" s="30" t="n">
        <f aca="false">IF(AND(ISNUMBER(C11),N(C11)&gt;0),N(C9)/C11,"—")</f>
        <v>0.179999910000045</v>
      </c>
      <c r="D15" s="30" t="n">
        <f aca="false">IF(AND(ISNUMBER(D11),N(D11)&gt;0),N(D9)/D11,"—")</f>
        <v>0.666666666666667</v>
      </c>
      <c r="E15" s="30" t="n">
        <f aca="false">IF(AND(ISNUMBER(E11),N(E11)&gt;0),N(E9)/E11,"—")</f>
        <v>0.125</v>
      </c>
      <c r="F15" s="30" t="n">
        <f aca="false">IF(AND(ISNUMBER(F11),N(F11)&gt;0),N(F9)/F11,"—")</f>
        <v>0.385714285714286</v>
      </c>
    </row>
    <row r="16" customFormat="false" ht="15" hidden="false" customHeight="false" outlineLevel="0" collapsed="false">
      <c r="B16" s="38" t="s">
        <v>91</v>
      </c>
      <c r="C16" s="44" t="n">
        <f aca="false">IF(AND(AND(ISNUMBER(C10),N(C10)&gt;0),ISNUMBER(C11),N(C11)&gt;0),C10/C11,"—")</f>
        <v>2.24999887500056</v>
      </c>
      <c r="D16" s="44" t="n">
        <f aca="false">IF(AND(AND(ISNUMBER(D10),N(D10)&gt;0),ISNUMBER(D11),N(D11)&gt;0),D10/D11,"—")</f>
        <v>1.33333333333333</v>
      </c>
      <c r="E16" s="44" t="n">
        <f aca="false">IF(AND(AND(ISNUMBER(E10),N(E10)&gt;0),ISNUMBER(E11),N(E11)&gt;0),E10/E11,"—")</f>
        <v>2.5</v>
      </c>
      <c r="F16" s="44" t="n">
        <f aca="false">IF(AND(AND(ISNUMBER(F10),N(F10)&gt;0),ISNUMBER(F11),N(F11)&gt;0),F10/F11,"—")</f>
        <v>1.71428571428571</v>
      </c>
    </row>
    <row r="17" customFormat="false" ht="15" hidden="false" customHeight="false" outlineLevel="0" collapsed="false">
      <c r="B17" s="38" t="s">
        <v>113</v>
      </c>
      <c r="C17" s="45" t="n">
        <f aca="false">IF(ISNUMBER(C14),RANK(C14,$C$14:$F$14,0),"—")</f>
        <v>3</v>
      </c>
      <c r="D17" s="45" t="n">
        <f aca="false">IF(ISNUMBER(D14),RANK(D14,$C$14:$F$14,0),"—")</f>
        <v>1</v>
      </c>
      <c r="E17" s="45" t="n">
        <f aca="false">IF(ISNUMBER(E14),RANK(E14,$C$14:$F$14,0),"—")</f>
        <v>4</v>
      </c>
      <c r="F17" s="45" t="n">
        <f aca="false">IF(ISNUMBER(F14),RANK(F14,$C$14:$F$14,0),"—")</f>
        <v>2</v>
      </c>
    </row>
    <row r="19" customFormat="false" ht="30" hidden="false" customHeight="true" outlineLevel="0" collapsed="false">
      <c r="B19" s="20" t="s">
        <v>114</v>
      </c>
      <c r="C19" s="20"/>
      <c r="D19" s="20"/>
      <c r="E19" s="20"/>
      <c r="F19" s="20"/>
    </row>
    <row r="20" customFormat="false" ht="15" hidden="false" customHeight="false" outlineLevel="0" collapsed="false">
      <c r="B20" s="20"/>
      <c r="C20" s="20"/>
      <c r="D20" s="20"/>
      <c r="E20" s="20"/>
      <c r="F20" s="20"/>
    </row>
  </sheetData>
  <mergeCells count="1">
    <mergeCell ref="B19:F20"/>
  </mergeCells>
  <conditionalFormatting sqref="C14">
    <cfRule type="expression" priority="2" aboveAverage="0" equalAverage="0" bottom="0" percent="0" rank="0" text="" dxfId="5">
      <formula>AND(ISNUMBER($C$14),$C$14&lt;0)</formula>
    </cfRule>
  </conditionalFormatting>
  <conditionalFormatting sqref="D14">
    <cfRule type="expression" priority="3" aboveAverage="0" equalAverage="0" bottom="0" percent="0" rank="0" text="" dxfId="5">
      <formula>AND(ISNUMBER($D$14),$D$14&lt;0)</formula>
    </cfRule>
  </conditionalFormatting>
  <conditionalFormatting sqref="E14">
    <cfRule type="expression" priority="4" aboveAverage="0" equalAverage="0" bottom="0" percent="0" rank="0" text="" dxfId="5">
      <formula>AND(ISNUMBER($E$14),$E$14&lt;0)</formula>
    </cfRule>
  </conditionalFormatting>
  <conditionalFormatting sqref="F14">
    <cfRule type="expression" priority="5" aboveAverage="0" equalAverage="0" bottom="0" percent="0" rank="0" text="" dxfId="5">
      <formula>AND(ISNUMBER($F$14),$F$14&lt;0)</formula>
    </cfRule>
  </conditionalFormatting>
  <conditionalFormatting sqref="C17:F17">
    <cfRule type="expression" priority="6" aboveAverage="0" equalAverage="0" bottom="0" percent="0" rank="0" text="" dxfId="6">
      <formula>C17=1</formula>
    </cfRule>
  </conditionalFormatting>
  <dataValidations count="1">
    <dataValidation allowBlank="true" error="Enter a number." errorStyle="stop" errorTitle="Value" operator="between" showDropDown="false" showErrorMessage="true" showInputMessage="false" sqref="C9:F11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51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115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116</v>
      </c>
      <c r="C7" s="6"/>
      <c r="D7" s="6"/>
      <c r="E7" s="6"/>
      <c r="F7" s="6"/>
    </row>
    <row r="8" customFormat="false" ht="30" hidden="false" customHeight="true" outlineLevel="0" collapsed="false">
      <c r="B8" s="7" t="s">
        <v>117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14</v>
      </c>
      <c r="C9" s="19" t="n">
        <v>120000</v>
      </c>
    </row>
    <row r="10" customFormat="false" ht="15" hidden="false" customHeight="false" outlineLevel="0" collapsed="false">
      <c r="B10" s="18" t="s">
        <v>118</v>
      </c>
      <c r="C10" s="19" t="n">
        <v>1400000</v>
      </c>
    </row>
    <row r="11" customFormat="false" ht="15" hidden="false" customHeight="false" outlineLevel="0" collapsed="false">
      <c r="B11" s="18" t="s">
        <v>119</v>
      </c>
      <c r="C11" s="19" t="n">
        <v>1600000</v>
      </c>
    </row>
    <row r="12" customFormat="false" ht="15" hidden="false" customHeight="true" outlineLevel="0" collapsed="false">
      <c r="B12" s="38" t="s">
        <v>120</v>
      </c>
      <c r="C12" s="46" t="n">
        <f aca="false">(C10+C11)/2</f>
        <v>1500000</v>
      </c>
      <c r="D12" s="20" t="s">
        <v>121</v>
      </c>
      <c r="E12" s="20"/>
      <c r="F12" s="20"/>
    </row>
    <row r="13" customFormat="false" ht="15" hidden="false" customHeight="true" outlineLevel="0" collapsed="false">
      <c r="B13" s="38" t="s">
        <v>111</v>
      </c>
      <c r="C13" s="39" t="n">
        <f aca="false">C9/C12</f>
        <v>0.08</v>
      </c>
      <c r="D13" s="20" t="s">
        <v>122</v>
      </c>
      <c r="E13" s="20"/>
      <c r="F13" s="20"/>
    </row>
    <row r="14" customFormat="false" ht="15" hidden="false" customHeight="true" outlineLevel="0" collapsed="false">
      <c r="B14" s="38" t="s">
        <v>123</v>
      </c>
      <c r="C14" s="39" t="n">
        <f aca="false">C9/C11</f>
        <v>0.075</v>
      </c>
      <c r="D14" s="20" t="s">
        <v>124</v>
      </c>
      <c r="E14" s="20"/>
      <c r="F14" s="20"/>
    </row>
    <row r="15" customFormat="false" ht="15" hidden="false" customHeight="true" outlineLevel="0" collapsed="false">
      <c r="B15" s="38" t="s">
        <v>125</v>
      </c>
      <c r="C15" s="39" t="n">
        <f aca="false">C13*2.25</f>
        <v>0.18</v>
      </c>
      <c r="D15" s="20" t="s">
        <v>126</v>
      </c>
      <c r="E15" s="20"/>
      <c r="F15" s="20"/>
    </row>
    <row r="17" customFormat="false" ht="19.5" hidden="false" customHeight="true" outlineLevel="0" collapsed="false">
      <c r="B17" s="5" t="s">
        <v>127</v>
      </c>
      <c r="C17" s="6"/>
      <c r="D17" s="6"/>
      <c r="E17" s="6"/>
      <c r="F17" s="6"/>
    </row>
    <row r="18" customFormat="false" ht="30" hidden="false" customHeight="true" outlineLevel="0" collapsed="false">
      <c r="B18" s="7" t="s">
        <v>128</v>
      </c>
      <c r="C18" s="7"/>
      <c r="D18" s="7"/>
      <c r="E18" s="7"/>
      <c r="F18" s="7"/>
    </row>
    <row r="19" customFormat="false" ht="15" hidden="false" customHeight="true" outlineLevel="0" collapsed="false">
      <c r="B19" s="38" t="s">
        <v>129</v>
      </c>
      <c r="C19" s="39" t="n">
        <f aca="false">200000/400000</f>
        <v>0.5</v>
      </c>
      <c r="D19" s="20" t="s">
        <v>130</v>
      </c>
      <c r="E19" s="20"/>
      <c r="F19" s="20"/>
    </row>
    <row r="20" customFormat="false" ht="15" hidden="false" customHeight="true" outlineLevel="0" collapsed="false">
      <c r="B20" s="38" t="s">
        <v>131</v>
      </c>
      <c r="C20" s="39" t="n">
        <f aca="false">200000/4000000</f>
        <v>0.05</v>
      </c>
      <c r="D20" s="20" t="s">
        <v>132</v>
      </c>
      <c r="E20" s="20"/>
      <c r="F20" s="20"/>
    </row>
    <row r="22" customFormat="false" ht="19.5" hidden="false" customHeight="true" outlineLevel="0" collapsed="false">
      <c r="B22" s="5" t="s">
        <v>133</v>
      </c>
      <c r="C22" s="6"/>
      <c r="D22" s="6"/>
      <c r="E22" s="6"/>
      <c r="F22" s="6"/>
    </row>
    <row r="23" customFormat="false" ht="30" hidden="false" customHeight="true" outlineLevel="0" collapsed="false">
      <c r="B23" s="7" t="s">
        <v>134</v>
      </c>
      <c r="C23" s="7"/>
      <c r="D23" s="7"/>
      <c r="E23" s="7"/>
      <c r="F23" s="7"/>
    </row>
    <row r="24" customFormat="false" ht="15" hidden="false" customHeight="true" outlineLevel="0" collapsed="false">
      <c r="B24" s="38" t="s">
        <v>135</v>
      </c>
      <c r="C24" s="39" t="n">
        <f aca="false">300000/2500000</f>
        <v>0.12</v>
      </c>
      <c r="D24" s="20" t="s">
        <v>136</v>
      </c>
      <c r="E24" s="20"/>
      <c r="F24" s="20"/>
    </row>
    <row r="25" customFormat="false" ht="15" hidden="false" customHeight="true" outlineLevel="0" collapsed="false">
      <c r="B25" s="38" t="s">
        <v>137</v>
      </c>
      <c r="C25" s="39" t="n">
        <f aca="false">270000/1200000</f>
        <v>0.225</v>
      </c>
      <c r="D25" s="20" t="s">
        <v>138</v>
      </c>
      <c r="E25" s="20"/>
      <c r="F25" s="20"/>
    </row>
    <row r="27" customFormat="false" ht="15" hidden="false" customHeight="true" outlineLevel="0" collapsed="false">
      <c r="B27" s="15" t="s">
        <v>139</v>
      </c>
      <c r="C27" s="15"/>
      <c r="D27" s="15"/>
      <c r="E27" s="15"/>
      <c r="F27" s="15"/>
    </row>
  </sheetData>
  <mergeCells count="12">
    <mergeCell ref="B8:F8"/>
    <mergeCell ref="D12:F12"/>
    <mergeCell ref="D13:F13"/>
    <mergeCell ref="D14:F14"/>
    <mergeCell ref="D15:F15"/>
    <mergeCell ref="B18:F18"/>
    <mergeCell ref="D19:F19"/>
    <mergeCell ref="D20:F20"/>
    <mergeCell ref="B23:F23"/>
    <mergeCell ref="D24:F24"/>
    <mergeCell ref="D25:F25"/>
    <mergeCell ref="B27:F27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53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140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141</v>
      </c>
      <c r="C7" s="6"/>
      <c r="D7" s="6"/>
    </row>
    <row r="8" customFormat="false" ht="19.5" hidden="false" customHeight="true" outlineLevel="0" collapsed="false">
      <c r="B8" s="26" t="s">
        <v>142</v>
      </c>
      <c r="C8" s="27" t="s">
        <v>143</v>
      </c>
      <c r="D8" s="27" t="s">
        <v>144</v>
      </c>
    </row>
    <row r="9" customFormat="false" ht="39" hidden="false" customHeight="true" outlineLevel="0" collapsed="false">
      <c r="B9" s="47" t="s">
        <v>108</v>
      </c>
      <c r="C9" s="48" t="s">
        <v>145</v>
      </c>
      <c r="D9" s="49" t="s">
        <v>146</v>
      </c>
    </row>
    <row r="10" customFormat="false" ht="30" hidden="false" customHeight="true" outlineLevel="0" collapsed="false">
      <c r="B10" s="47" t="s">
        <v>111</v>
      </c>
      <c r="C10" s="48" t="s">
        <v>147</v>
      </c>
      <c r="D10" s="49" t="s">
        <v>148</v>
      </c>
    </row>
    <row r="11" customFormat="false" ht="30" hidden="false" customHeight="true" outlineLevel="0" collapsed="false">
      <c r="B11" s="47" t="s">
        <v>72</v>
      </c>
      <c r="C11" s="48" t="s">
        <v>149</v>
      </c>
      <c r="D11" s="49" t="s">
        <v>150</v>
      </c>
    </row>
    <row r="12" customFormat="false" ht="30" hidden="false" customHeight="true" outlineLevel="0" collapsed="false">
      <c r="B12" s="47" t="s">
        <v>73</v>
      </c>
      <c r="C12" s="48" t="s">
        <v>151</v>
      </c>
      <c r="D12" s="49" t="s">
        <v>152</v>
      </c>
    </row>
    <row r="13" customFormat="false" ht="30" hidden="false" customHeight="true" outlineLevel="0" collapsed="false">
      <c r="B13" s="47" t="s">
        <v>153</v>
      </c>
      <c r="C13" s="48" t="s">
        <v>154</v>
      </c>
      <c r="D13" s="49" t="s">
        <v>155</v>
      </c>
    </row>
    <row r="15" customFormat="false" ht="19.5" hidden="false" customHeight="true" outlineLevel="0" collapsed="false">
      <c r="B15" s="5" t="s">
        <v>156</v>
      </c>
      <c r="C15" s="6"/>
      <c r="D15" s="6"/>
    </row>
    <row r="16" customFormat="false" ht="18" hidden="false" customHeight="true" outlineLevel="0" collapsed="false">
      <c r="B16" s="7" t="s">
        <v>157</v>
      </c>
      <c r="C16" s="7"/>
      <c r="D16" s="7"/>
    </row>
    <row r="17" customFormat="false" ht="18" hidden="false" customHeight="true" outlineLevel="0" collapsed="false">
      <c r="B17" s="7" t="s">
        <v>158</v>
      </c>
      <c r="C17" s="7"/>
      <c r="D17" s="7"/>
    </row>
    <row r="18" customFormat="false" ht="18" hidden="false" customHeight="true" outlineLevel="0" collapsed="false">
      <c r="B18" s="7" t="s">
        <v>159</v>
      </c>
      <c r="C18" s="7"/>
      <c r="D18" s="7"/>
    </row>
    <row r="19" customFormat="false" ht="30" hidden="false" customHeight="true" outlineLevel="0" collapsed="false">
      <c r="B19" s="7" t="s">
        <v>160</v>
      </c>
      <c r="C19" s="7"/>
      <c r="D19" s="7"/>
    </row>
    <row r="21" customFormat="false" ht="19.5" hidden="false" customHeight="true" outlineLevel="0" collapsed="false">
      <c r="B21" s="5" t="s">
        <v>161</v>
      </c>
      <c r="C21" s="6"/>
      <c r="D21" s="6"/>
    </row>
    <row r="22" customFormat="false" ht="18" hidden="false" customHeight="true" outlineLevel="0" collapsed="false">
      <c r="B22" s="8" t="s">
        <v>162</v>
      </c>
      <c r="C22" s="7" t="s">
        <v>163</v>
      </c>
      <c r="D22" s="7"/>
    </row>
    <row r="23" customFormat="false" ht="18" hidden="false" customHeight="true" outlineLevel="0" collapsed="false">
      <c r="B23" s="8" t="s">
        <v>111</v>
      </c>
      <c r="C23" s="50" t="s">
        <v>164</v>
      </c>
      <c r="D23" s="50"/>
    </row>
    <row r="24" customFormat="false" ht="18" hidden="false" customHeight="true" outlineLevel="0" collapsed="false">
      <c r="B24" s="8" t="s">
        <v>165</v>
      </c>
      <c r="C24" s="50" t="s">
        <v>166</v>
      </c>
      <c r="D24" s="50"/>
    </row>
    <row r="25" customFormat="false" ht="18" hidden="false" customHeight="true" outlineLevel="0" collapsed="false">
      <c r="B25" s="8" t="s">
        <v>167</v>
      </c>
      <c r="C25" s="7" t="s">
        <v>168</v>
      </c>
      <c r="D25" s="7"/>
    </row>
    <row r="27" customFormat="false" ht="19.5" hidden="false" customHeight="true" outlineLevel="0" collapsed="false">
      <c r="B27" s="5" t="s">
        <v>169</v>
      </c>
      <c r="C27" s="6"/>
      <c r="D27" s="6"/>
    </row>
    <row r="28" customFormat="false" ht="15" hidden="false" customHeight="false" outlineLevel="0" collapsed="false">
      <c r="B28" s="51" t="s">
        <v>170</v>
      </c>
      <c r="C28" s="18" t="s">
        <v>171</v>
      </c>
    </row>
    <row r="29" customFormat="false" ht="15" hidden="false" customHeight="false" outlineLevel="0" collapsed="false">
      <c r="B29" s="51" t="s">
        <v>172</v>
      </c>
      <c r="C29" s="18" t="s">
        <v>173</v>
      </c>
    </row>
    <row r="30" customFormat="false" ht="15" hidden="false" customHeight="false" outlineLevel="0" collapsed="false">
      <c r="B30" s="51" t="s">
        <v>174</v>
      </c>
      <c r="C30" s="18" t="s">
        <v>175</v>
      </c>
    </row>
    <row r="31" customFormat="false" ht="15" hidden="false" customHeight="false" outlineLevel="0" collapsed="false">
      <c r="B31" s="51" t="s">
        <v>176</v>
      </c>
      <c r="C31" s="18" t="s">
        <v>177</v>
      </c>
    </row>
    <row r="32" customFormat="false" ht="15" hidden="false" customHeight="false" outlineLevel="0" collapsed="false">
      <c r="B32" s="51" t="s">
        <v>178</v>
      </c>
      <c r="C32" s="18" t="s">
        <v>179</v>
      </c>
    </row>
    <row r="33" customFormat="false" ht="15" hidden="false" customHeight="false" outlineLevel="0" collapsed="false">
      <c r="B33" s="51" t="s">
        <v>180</v>
      </c>
      <c r="C33" s="18" t="s">
        <v>181</v>
      </c>
    </row>
    <row r="34" customFormat="false" ht="15" hidden="false" customHeight="false" outlineLevel="0" collapsed="false">
      <c r="B34" s="51" t="s">
        <v>182</v>
      </c>
      <c r="C34" s="18" t="s">
        <v>183</v>
      </c>
    </row>
  </sheetData>
  <mergeCells count="8">
    <mergeCell ref="B16:D16"/>
    <mergeCell ref="B17:D17"/>
    <mergeCell ref="B18:D18"/>
    <mergeCell ref="B19:D19"/>
    <mergeCell ref="C22:D22"/>
    <mergeCell ref="C23:D23"/>
    <mergeCell ref="C24:D24"/>
    <mergeCell ref="C25:D25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55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184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26" t="s">
        <v>185</v>
      </c>
      <c r="C7" s="27" t="s">
        <v>186</v>
      </c>
      <c r="D7" s="27" t="s">
        <v>187</v>
      </c>
      <c r="E7" s="27" t="s">
        <v>142</v>
      </c>
    </row>
    <row r="8" customFormat="false" ht="15" hidden="false" customHeight="false" outlineLevel="0" collapsed="false">
      <c r="B8" s="52" t="s">
        <v>188</v>
      </c>
      <c r="C8" s="53" t="n">
        <f aca="false">'Worked Examples'!C12</f>
        <v>1500000</v>
      </c>
      <c r="D8" s="54" t="n">
        <v>1500000</v>
      </c>
      <c r="E8" s="55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52" t="s">
        <v>189</v>
      </c>
      <c r="C9" s="56" t="n">
        <f aca="false">'Worked Examples'!C13</f>
        <v>0.08</v>
      </c>
      <c r="D9" s="57" t="n">
        <v>0.08</v>
      </c>
      <c r="E9" s="55" t="str">
        <f aca="false">IF(ISNUMBER(C9),IF(ROUND(C9,4)=ROUND(D9,4),"PASS","FAIL"),"FAIL")</f>
        <v>PASS</v>
      </c>
    </row>
    <row r="10" customFormat="false" ht="15" hidden="false" customHeight="false" outlineLevel="0" collapsed="false">
      <c r="B10" s="52" t="s">
        <v>190</v>
      </c>
      <c r="C10" s="56" t="n">
        <f aca="false">'Worked Examples'!C14</f>
        <v>0.075</v>
      </c>
      <c r="D10" s="57" t="n">
        <v>0.075</v>
      </c>
      <c r="E10" s="55" t="str">
        <f aca="false">IF(ISNUMBER(C10),IF(ROUND(C10,4)=ROUND(D10,4),"PASS","FAIL"),"FAIL")</f>
        <v>PASS</v>
      </c>
    </row>
    <row r="11" customFormat="false" ht="15" hidden="false" customHeight="false" outlineLevel="0" collapsed="false">
      <c r="B11" s="52" t="s">
        <v>191</v>
      </c>
      <c r="C11" s="56" t="n">
        <f aca="false">'Worked Examples'!C15</f>
        <v>0.18</v>
      </c>
      <c r="D11" s="57" t="n">
        <v>0.18</v>
      </c>
      <c r="E11" s="55" t="str">
        <f aca="false">IF(ISNUMBER(C11),IF(ROUND(C11,4)=ROUND(D11,4),"PASS","FAIL"),"FAIL")</f>
        <v>PASS</v>
      </c>
    </row>
    <row r="12" customFormat="false" ht="15" hidden="false" customHeight="false" outlineLevel="0" collapsed="false">
      <c r="B12" s="52" t="s">
        <v>192</v>
      </c>
      <c r="C12" s="56" t="n">
        <f aca="false">'Worked Examples'!C19</f>
        <v>0.5</v>
      </c>
      <c r="D12" s="57" t="n">
        <v>0.5</v>
      </c>
      <c r="E12" s="55" t="str">
        <f aca="false">IF(ISNUMBER(C12),IF(ROUND(C12,4)=ROUND(D12,4),"PASS","FAIL"),"FAIL")</f>
        <v>PASS</v>
      </c>
    </row>
    <row r="13" customFormat="false" ht="15" hidden="false" customHeight="false" outlineLevel="0" collapsed="false">
      <c r="B13" s="52" t="s">
        <v>193</v>
      </c>
      <c r="C13" s="56" t="n">
        <f aca="false">'Worked Examples'!C20</f>
        <v>0.05</v>
      </c>
      <c r="D13" s="57" t="n">
        <v>0.05</v>
      </c>
      <c r="E13" s="55" t="str">
        <f aca="false">IF(ISNUMBER(C13),IF(ROUND(C13,4)=ROUND(D13,4),"PASS","FAIL"),"FAIL")</f>
        <v>PASS</v>
      </c>
    </row>
    <row r="14" customFormat="false" ht="15" hidden="false" customHeight="false" outlineLevel="0" collapsed="false">
      <c r="B14" s="52" t="s">
        <v>194</v>
      </c>
      <c r="C14" s="56" t="n">
        <f aca="false">'Worked Examples'!C24</f>
        <v>0.12</v>
      </c>
      <c r="D14" s="57" t="n">
        <v>0.12</v>
      </c>
      <c r="E14" s="55" t="str">
        <f aca="false">IF(ISNUMBER(C14),IF(ROUND(C14,4)=ROUND(D14,4),"PASS","FAIL"),"FAIL")</f>
        <v>PASS</v>
      </c>
    </row>
    <row r="15" customFormat="false" ht="15" hidden="false" customHeight="false" outlineLevel="0" collapsed="false">
      <c r="B15" s="52" t="s">
        <v>195</v>
      </c>
      <c r="C15" s="56" t="n">
        <f aca="false">'Worked Examples'!C25</f>
        <v>0.225</v>
      </c>
      <c r="D15" s="57" t="n">
        <v>0.225</v>
      </c>
      <c r="E15" s="55" t="str">
        <f aca="false">IF(ISNUMBER(C15),IF(ROUND(C15,4)=ROUND(D15,4),"PASS","FAIL"),"FAIL")</f>
        <v>PASS</v>
      </c>
    </row>
    <row r="16" customFormat="false" ht="15.75" hidden="false" customHeight="true" outlineLevel="0" collapsed="false">
      <c r="B16" s="52" t="s">
        <v>196</v>
      </c>
      <c r="C16" s="58"/>
      <c r="D16" s="58"/>
      <c r="E16" s="55" t="str">
        <f aca="false">IF(ISNUMBER(Ratio_Result),IF(ABS(Ratio_Result*Avg_Base-N(Net_Income))&lt;0.000001*MAX(1,ABS(N(Net_Income))),"PASS","FAIL"),"N/A")</f>
        <v>PASS</v>
      </c>
    </row>
    <row r="17" customFormat="false" ht="27.75" hidden="false" customHeight="true" outlineLevel="0" collapsed="false">
      <c r="B17" s="52" t="s">
        <v>197</v>
      </c>
      <c r="C17" s="58"/>
      <c r="D17" s="58"/>
      <c r="E17" s="55" t="str">
        <f aca="false">IF(ISNUMBER(Ratio_Result),IF(ABS('ROA Calculator'!D18-Ratio_Result)&lt;0.000000001,"PASS","FAIL"),"N/A")</f>
        <v>PASS</v>
      </c>
    </row>
    <row r="18" customFormat="false" ht="15.75" hidden="false" customHeight="true" outlineLevel="0" collapsed="false">
      <c r="B18" s="52" t="s">
        <v>198</v>
      </c>
      <c r="C18" s="58"/>
      <c r="D18" s="58"/>
      <c r="E18" s="55" t="str">
        <f aca="false">IF(ISNUMBER(D_ROE),IF(ABS(D_ROE-'DuPont Breakdown'!C8/'DuPont Breakdown'!C11)&lt;0.000000001,"PASS","FAIL"),"N/A")</f>
        <v>PASS</v>
      </c>
    </row>
    <row r="19" customFormat="false" ht="15.75" hidden="false" customHeight="true" outlineLevel="0" collapsed="false">
      <c r="B19" s="52" t="s">
        <v>199</v>
      </c>
      <c r="C19" s="58"/>
      <c r="D19" s="58"/>
      <c r="E19" s="55" t="str">
        <f aca="false">IF(AND(ISNUMBER(D_ROA),ISNUMBER(Ratio_Result)),IF(ABS(D_ROA-Ratio_Result)&lt;0.000000001,"PASS","FAIL"),"N/A")</f>
        <v>PASS</v>
      </c>
    </row>
    <row r="21" customFormat="false" ht="15" hidden="false" customHeight="false" outlineLevel="0" collapsed="false">
      <c r="B21" s="59" t="s">
        <v>200</v>
      </c>
      <c r="E21" s="60" t="str">
        <f aca="false">IF(AND(COUNTIF(E8:E19,"FAIL")=0,SUMPRODUCT(--ISERROR(C8:E19))=0),"ALL PASS","REVIEW")</f>
        <v>ALL PASS</v>
      </c>
    </row>
    <row r="23" customFormat="false" ht="43.5" hidden="false" customHeight="true" outlineLevel="0" collapsed="false">
      <c r="B23" s="20" t="s">
        <v>201</v>
      </c>
      <c r="C23" s="20"/>
      <c r="D23" s="20"/>
      <c r="E23" s="20"/>
    </row>
  </sheetData>
  <mergeCells count="1">
    <mergeCell ref="B23:E23"/>
  </mergeCells>
  <conditionalFormatting sqref="E8">
    <cfRule type="expression" priority="2" aboveAverage="0" equalAverage="0" bottom="0" percent="0" rank="0" text="" dxfId="7">
      <formula>E8="FAIL"</formula>
    </cfRule>
  </conditionalFormatting>
  <conditionalFormatting sqref="E9">
    <cfRule type="expression" priority="3" aboveAverage="0" equalAverage="0" bottom="0" percent="0" rank="0" text="" dxfId="7">
      <formula>E9="FAIL"</formula>
    </cfRule>
  </conditionalFormatting>
  <conditionalFormatting sqref="E10">
    <cfRule type="expression" priority="4" aboveAverage="0" equalAverage="0" bottom="0" percent="0" rank="0" text="" dxfId="7">
      <formula>E10="FAIL"</formula>
    </cfRule>
  </conditionalFormatting>
  <conditionalFormatting sqref="E11">
    <cfRule type="expression" priority="5" aboveAverage="0" equalAverage="0" bottom="0" percent="0" rank="0" text="" dxfId="7">
      <formula>E11="FAIL"</formula>
    </cfRule>
  </conditionalFormatting>
  <conditionalFormatting sqref="E12">
    <cfRule type="expression" priority="6" aboveAverage="0" equalAverage="0" bottom="0" percent="0" rank="0" text="" dxfId="7">
      <formula>E12="FAIL"</formula>
    </cfRule>
  </conditionalFormatting>
  <conditionalFormatting sqref="E13">
    <cfRule type="expression" priority="7" aboveAverage="0" equalAverage="0" bottom="0" percent="0" rank="0" text="" dxfId="7">
      <formula>E13="FAIL"</formula>
    </cfRule>
  </conditionalFormatting>
  <conditionalFormatting sqref="E14">
    <cfRule type="expression" priority="8" aboveAverage="0" equalAverage="0" bottom="0" percent="0" rank="0" text="" dxfId="7">
      <formula>E14="FAIL"</formula>
    </cfRule>
  </conditionalFormatting>
  <conditionalFormatting sqref="E15">
    <cfRule type="expression" priority="9" aboveAverage="0" equalAverage="0" bottom="0" percent="0" rank="0" text="" dxfId="7">
      <formula>E15="FAIL"</formula>
    </cfRule>
  </conditionalFormatting>
  <conditionalFormatting sqref="E16">
    <cfRule type="expression" priority="10" aboveAverage="0" equalAverage="0" bottom="0" percent="0" rank="0" text="" dxfId="7">
      <formula>E16="FAIL"</formula>
    </cfRule>
  </conditionalFormatting>
  <conditionalFormatting sqref="E17">
    <cfRule type="expression" priority="11" aboveAverage="0" equalAverage="0" bottom="0" percent="0" rank="0" text="" dxfId="7">
      <formula>E17="FAIL"</formula>
    </cfRule>
  </conditionalFormatting>
  <conditionalFormatting sqref="E18">
    <cfRule type="expression" priority="12" aboveAverage="0" equalAverage="0" bottom="0" percent="0" rank="0" text="" dxfId="7">
      <formula>E18="FAIL"</formula>
    </cfRule>
  </conditionalFormatting>
  <conditionalFormatting sqref="E19">
    <cfRule type="expression" priority="13" aboveAverage="0" equalAverage="0" bottom="0" percent="0" rank="0" text="" dxfId="7">
      <formula>E19="FAIL"</formula>
    </cfRule>
  </conditionalFormatting>
  <conditionalFormatting sqref="E21">
    <cfRule type="expression" priority="14" aboveAverage="0" equalAverage="0" bottom="0" percent="0" rank="0" text="" dxfId="8">
      <formula>E21="REVIEW"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2026-09-30T05:57:12Z</dcterms:created>
  <dc:creator>BabaDigit</dc:creator>
  <dc:description/>
  <cp:keywords>ROA calculator return on assets DuPont analysis equity multiplier Excel</cp:keywords>
  <dc:language>en-US</dc:language>
  <cp:lastModifiedBy/>
  <dcterms:modified xsi:type="dcterms:W3CDTF">2026-09-30T05:57:12Z</dcterms:modified>
  <cp:revision>0</cp:revision>
  <dc:subject>Return on assets calculator</dc:subject>
  <dc:title>BabaDigit ROA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