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ROE Calculator" sheetId="2" state="visible" r:id="rId4"/>
    <sheet name="DuPont Breakdown" sheetId="3" state="visible" r:id="rId5"/>
    <sheet name="Compare" sheetId="4" state="visible" r:id="rId6"/>
    <sheet name="Worked Examples" sheetId="5" state="visible" r:id="rId7"/>
    <sheet name="Formula Guide" sheetId="6" state="visible" r:id="rId8"/>
    <sheet name="Checks" sheetId="7" state="visible" r:id="rId9"/>
  </sheets>
  <definedNames>
    <definedName function="false" hidden="false" name="Avg_Base" vbProcedure="false">'ROE Calculator'!$I$14</definedName>
    <definedName function="false" hidden="false" name="Checks_Status" vbProcedure="false">Checks!$E$22</definedName>
    <definedName function="false" hidden="false" name="Close_Base" vbProcedure="false">'ROE Calculator'!$D$12</definedName>
    <definedName function="false" hidden="false" name="D_Assets" vbProcedure="false">'DuPont Breakdown'!$C$10</definedName>
    <definedName function="false" hidden="false" name="D_Gap" vbProcedure="false">'DuPont Breakdown'!$C$19</definedName>
    <definedName function="false" hidden="false" name="D_Margin" vbProcedure="false">'DuPont Breakdown'!$C$14</definedName>
    <definedName function="false" hidden="false" name="D_Mult" vbProcedure="false">'DuPont Breakdown'!$C$17</definedName>
    <definedName function="false" hidden="false" name="D_Revenue" vbProcedure="false">'DuPont Breakdown'!$C$9</definedName>
    <definedName function="false" hidden="false" name="D_ROA" vbProcedure="false">'DuPont Breakdown'!$C$16</definedName>
    <definedName function="false" hidden="false" name="D_ROE" vbProcedure="false">'DuPont Breakdown'!$C$18</definedName>
    <definedName function="false" hidden="false" name="D_Turnover" vbProcedure="false">'DuPont Breakdown'!$C$15</definedName>
    <definedName function="false" hidden="false" name="Net_Income" vbProcedure="false">'ROE Calculator'!$D$8</definedName>
    <definedName function="false" hidden="false" name="Open_Base" vbProcedure="false">'ROE Calculator'!$D$10</definedName>
    <definedName function="false" hidden="false" name="Per_Dollar" vbProcedure="false">'ROE Calculator'!$I$16</definedName>
    <definedName function="false" hidden="false" name="Ratio_Closing" vbProcedure="false">'ROE Calculator'!$I$15</definedName>
    <definedName function="false" hidden="false" name="Ratio_Result" vbProcedure="false">'ROE Calculator'!$H$11</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Example from the online calculator — replace with your own.</t>
        </r>
      </text>
    </comment>
  </commentList>
</comments>
</file>

<file path=xl/sharedStrings.xml><?xml version="1.0" encoding="utf-8"?>
<sst xmlns="http://schemas.openxmlformats.org/spreadsheetml/2006/main" count="227" uniqueCount="208">
  <si>
    <t xml:space="preserve">ROE Calculator — Excel Workbook</t>
  </si>
  <si>
    <t xml:space="preserve">BabaDigit free resource · babadigit.com/roe-calculator</t>
  </si>
  <si>
    <t xml:space="preserve">What this workbook does</t>
  </si>
  <si>
    <t xml:space="preserve">Return on equity measures the profit a business makes for every dollar the owners have tied up in it: net income divided by average equity. This workbook calculates ROE on average and closing shareholders’ equity and profit per 1 of shareholders’ equity — using the same method as the free ROE Calculator on babadigit.com — then splits it into its DuPont drivers and compares up to four companies side by side.</t>
  </si>
  <si>
    <t xml:space="preserve">How to use it</t>
  </si>
  <si>
    <t xml:space="preserve">1. Open 'ROE Calculator'</t>
  </si>
  <si>
    <t xml:space="preserve">Enter net income and shareholders’ equity at the start and end of the year in the yellow cells.</t>
  </si>
  <si>
    <t xml:space="preserve">2. Read the result</t>
  </si>
  <si>
    <t xml:space="preserve">The navy panel shows ROE on average shareholders’ equity, ROE on closing shareholders’ equity and profit per 1 of shareholders’ equity.</t>
  </si>
  <si>
    <t xml:space="preserve">3. Find the driver</t>
  </si>
  <si>
    <t xml:space="preserve">'DuPont Breakdown' splits the return into margin, asset turnover and leverage.</t>
  </si>
  <si>
    <t xml:space="preserve">4. Compare</t>
  </si>
  <si>
    <t xml:space="preserve">'Compare' ranks up to four companies by ROE and shows how much debt sits behind each one.</t>
  </si>
  <si>
    <t xml:space="preserve">Inputs explained</t>
  </si>
  <si>
    <t xml:space="preserve">Net income</t>
  </si>
  <si>
    <t xml:space="preserve">Bottom-line profit after tax for the year. Blank counts as zero.</t>
  </si>
  <si>
    <t xml:space="preserve">Shareholders’ equity — start of year</t>
  </si>
  <si>
    <t xml:space="preserve">Total assets minus total liabilities.</t>
  </si>
  <si>
    <t xml:space="preserve">Shareholders’ equity — end of year</t>
  </si>
  <si>
    <t xml:space="preserve">Leave one blank (or enter the same figure twice) if you only have one balance sheet.</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</si>
  <si>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</si>
  <si>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</si>
  <si>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</si>
  <si>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</si>
  <si>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</si>
  <si>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</si>
  <si>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</si>
  <si>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</si>
  <si>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</si>
  <si>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interpret ROE</t>
  </si>
  <si>
    <t xml:space="preserve">Positive ROE</t>
  </si>
  <si>
    <t xml:space="preserve">Cents of profit produced by every dollar of owners’ money this year.</t>
  </si>
  <si>
    <t xml:space="preserve">Debt</t>
  </si>
  <si>
    <t xml:space="preserve">Borrowing shrinks equity and inflates ROE without improving the business. Always read ROE next to ROA.</t>
  </si>
  <si>
    <t xml:space="preserve">Shrinking equity</t>
  </si>
  <si>
    <t xml:space="preserve">Buybacks, big dividends and write-downs cut the denominator and flatter ROE.</t>
  </si>
  <si>
    <t xml:space="preserve">Negative equity</t>
  </si>
  <si>
    <t xml:space="preserve">When equity is zero or negative, ROE has no meaningful value — use ROA instead.</t>
  </si>
  <si>
    <t xml:space="preserve">Limitations and assumptions</t>
  </si>
  <si>
    <t xml:space="preserve">•  Debt inflates ROE — a rising ROE alongside rising debt is a riskier business, not a better one.</t>
  </si>
  <si>
    <t xml:space="preserve">•  Brands, customer lists and in-house software often carry little book value, so some companies post very high ROEs.</t>
  </si>
  <si>
    <t xml:space="preserve">•  For a small private business, charge a market salary for the owner before calculating.</t>
  </si>
  <si>
    <t xml:space="preserve">•  Profit is earned over a year while equity is one day, which is why average equity is used.</t>
  </si>
  <si>
    <t xml:space="preserve">•  Results are for general information only, not financial advice.</t>
  </si>
  <si>
    <t xml:space="preserve">Workbook contents</t>
  </si>
  <si>
    <t xml:space="preserve">ROE Calculator</t>
  </si>
  <si>
    <t xml:space="preserve">Your calculation: inputs, ROE on average and closing shareholders’ equity, and the sensitivity to profit and shareholders’ equity.</t>
  </si>
  <si>
    <t xml:space="preserve">DuPont Breakdown</t>
  </si>
  <si>
    <t xml:space="preserve">Net margin × asset turnover × equity multiplier.</t>
  </si>
  <si>
    <t xml:space="preserve">Compare</t>
  </si>
  <si>
    <t xml:space="preserve">Up to four companies side by side, ranked.</t>
  </si>
  <si>
    <t xml:space="preserve">Worked Examples</t>
  </si>
  <si>
    <t xml:space="preserve">The worked examples from the article.</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</si>
  <si>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</si>
  <si>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</si>
  <si>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</si>
  <si>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</si>
  <si>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babadigit.com/roe-calculator. Results are for general information only and are not financial advice.</t>
  </si>
  <si>
    <t xml:space="preserve">Enter your figures in the yellow cells. Results update automatically.</t>
  </si>
  <si>
    <t xml:space="preserve">1  Your figures</t>
  </si>
  <si>
    <t xml:space="preserve">Net income (after tax)</t>
  </si>
  <si>
    <t xml:space="preserve">Bottom-line profit for the year.</t>
  </si>
  <si>
    <t xml:space="preserve">RESULTS</t>
  </si>
  <si>
    <t xml:space="preserve">Opening balance sheet.</t>
  </si>
  <si>
    <t xml:space="preserve">Return on equity</t>
  </si>
  <si>
    <t xml:space="preserve">Closing balance sheet.</t>
  </si>
  <si>
    <t xml:space="preserve">2  ROE if profit or shareholders’ equity change</t>
  </si>
  <si>
    <t xml:space="preserve">Average shareholders’ equity used</t>
  </si>
  <si>
    <t xml:space="preserve">Profit ↓ / average shareholders’ equity →</t>
  </si>
  <si>
    <t xml:space="preserve">−20%</t>
  </si>
  <si>
    <t xml:space="preserve">0%</t>
  </si>
  <si>
    <t xml:space="preserve">+20%</t>
  </si>
  <si>
    <t xml:space="preserve">ROE on closing shareholders’ equity</t>
  </si>
  <si>
    <t xml:space="preserve">Profit per 1 of shareholders’ equity</t>
  </si>
  <si>
    <t xml:space="preserve">Reading this result</t>
  </si>
  <si>
    <t xml:space="preserve">Rows change net income, columns change average shareholders’ equity. A smaller equity base raises the ratio just as much as higher profit does — which is why debt, buybacks and write-downs can flatter ROE.</t>
  </si>
  <si>
    <t xml:space="preserve">Input checks</t>
  </si>
  <si>
    <t xml:space="preserve">ROE = net income ÷ average shareholders’ equity. See 'Formula Guide'.</t>
  </si>
  <si>
    <t xml:space="preserve">Why the return is what it is: margin, asset turnover and leverage.</t>
  </si>
  <si>
    <t xml:space="preserve">Inputs</t>
  </si>
  <si>
    <t xml:space="preserve">Net income (from the calculator)</t>
  </si>
  <si>
    <t xml:space="preserve">Revenue for the year</t>
  </si>
  <si>
    <t xml:space="preserve">Average total assets</t>
  </si>
  <si>
    <t xml:space="preserve">Average equity (from the calculator)</t>
  </si>
  <si>
    <t xml:space="preserve">The breakdown</t>
  </si>
  <si>
    <t xml:space="preserve">Net margin</t>
  </si>
  <si>
    <t xml:space="preserve">Net income ÷ revenue — how much of each sale is profit.</t>
  </si>
  <si>
    <t xml:space="preserve">Asset turnover</t>
  </si>
  <si>
    <t xml:space="preserve">Revenue ÷ average assets — how much sales each dollar of assets generates.</t>
  </si>
  <si>
    <t xml:space="preserve">ROA  (margin × turnover)</t>
  </si>
  <si>
    <t xml:space="preserve">Return on assets.</t>
  </si>
  <si>
    <t xml:space="preserve">Equity multiplier</t>
  </si>
  <si>
    <t xml:space="preserve">Average assets ÷ average equity — how much of the balance sheet the owners fund.</t>
  </si>
  <si>
    <t xml:space="preserve">ROE  (ROA × equity multiplier)</t>
  </si>
  <si>
    <t xml:space="preserve">Return on equity.</t>
  </si>
  <si>
    <t xml:space="preserve">Points of ROE added by debt</t>
  </si>
  <si>
    <t xml:space="preserve">The gap between ROE and ROA, in percentage points.</t>
  </si>
  <si>
    <t xml:space="preserve">Two businesses can reach the same ROE very differently: one through a strong margin with no debt, another through a thin margin and a heavily borrowed balance sheet. The first is the stronger business. The example revenue and assets figures are fictional — replace them with your own.</t>
  </si>
  <si>
    <t xml:space="preserve">Up to four companies ranked by ROE.</t>
  </si>
  <si>
    <t xml:space="preserve">Company 1</t>
  </si>
  <si>
    <t xml:space="preserve">Company 2</t>
  </si>
  <si>
    <t xml:space="preserve">Company 3</t>
  </si>
  <si>
    <t xml:space="preserve">Company 4</t>
  </si>
  <si>
    <t xml:space="preserve">Name</t>
  </si>
  <si>
    <t xml:space="preserve">Company A (no debt)</t>
  </si>
  <si>
    <t xml:space="preserve">Company B (borrowed)</t>
  </si>
  <si>
    <t xml:space="preserve">Services company</t>
  </si>
  <si>
    <t xml:space="preserve">After buyback</t>
  </si>
  <si>
    <t xml:space="preserve">Average equity</t>
  </si>
  <si>
    <t xml:space="preserve">Average total assets (optional)</t>
  </si>
  <si>
    <t xml:space="preserve">Results</t>
  </si>
  <si>
    <t xml:space="preserve">ROE</t>
  </si>
  <si>
    <t xml:space="preserve">ROA (if assets entered)</t>
  </si>
  <si>
    <t xml:space="preserve">Rank by ROE (1 = highest)</t>
  </si>
  <si>
    <t xml:space="preserve">Never compare ROE between companies without checking the equity multiplier: a high multiplier means debt is doing the lifting. Example companies are fictional.</t>
  </si>
  <si>
    <t xml:space="preserve">Fictional scenarios — the same examples as babadigit.com/roe-calculator.</t>
  </si>
  <si>
    <t xml:space="preserve">Example 1 — A services company</t>
  </si>
  <si>
    <t xml:space="preserve">A consultancy earns 180,000 after tax. Equity opened at 900,000 and closed at 1,100,000.</t>
  </si>
  <si>
    <t xml:space="preserve">Opening equity</t>
  </si>
  <si>
    <t xml:space="preserve">Closing equity</t>
  </si>
  <si>
    <t xml:space="preserve">(900,000 + 1,100,000) ÷ 2 = 1,000,000</t>
  </si>
  <si>
    <t xml:space="preserve">180,000 ÷ 1,000,000 = 18.00%</t>
  </si>
  <si>
    <t xml:space="preserve">ROE on closing equity</t>
  </si>
  <si>
    <t xml:space="preserve">180,000 ÷ 1,100,000 = 16.36%</t>
  </si>
  <si>
    <t xml:space="preserve">Example 2 — Two identical businesses, different funding</t>
  </si>
  <si>
    <t xml:space="preserve">Both earn 75,000 after tax. A has 500,000 of equity; B’s owners put in 250,000 and borrowed the rest.</t>
  </si>
  <si>
    <t xml:space="preserve">Company A ROE</t>
  </si>
  <si>
    <t xml:space="preserve">75,000 ÷ 500,000 = 15.00%</t>
  </si>
  <si>
    <t xml:space="preserve">Company B ROE</t>
  </si>
  <si>
    <t xml:space="preserve">75,000 ÷ 250,000 = 30.00% — not one cent better at the business</t>
  </si>
  <si>
    <t xml:space="preserve">Example 3 — A share buyback</t>
  </si>
  <si>
    <t xml:space="preserve">Profit is a steady 240,000. A buyback takes equity from 2,000,000 to 1,200,000 over the year.</t>
  </si>
  <si>
    <t xml:space="preserve">ROE last year</t>
  </si>
  <si>
    <t xml:space="preserve">240,000 ÷ 2,000,000 = 12.00%</t>
  </si>
  <si>
    <t xml:space="preserve">ROE this year (average equity)</t>
  </si>
  <si>
    <t xml:space="preserve">240,000 ÷ 1,600,000 = 15.00%</t>
  </si>
  <si>
    <t xml:space="preserve">240,000 ÷ 1,200,000 = 20.00%</t>
  </si>
  <si>
    <t xml:space="preserve">Example 4 — The DuPont breakdown</t>
  </si>
  <si>
    <t xml:space="preserve">Two companies reach 24% ROE: one with a 10% margin, 1.2 turnover and a 2.0 multiplier; the other with 20%, 1.2 and 1.0.</t>
  </si>
  <si>
    <t xml:space="preserve">Borrowed route</t>
  </si>
  <si>
    <t xml:space="preserve">10% × 1.2 × 2.0 = 24%</t>
  </si>
  <si>
    <t xml:space="preserve">Debt-free route</t>
  </si>
  <si>
    <t xml:space="preserve">20% × 1.2 × 1.0 = 24% — the far stronger business</t>
  </si>
  <si>
    <t xml:space="preserve">Change any yellow cell to see how each result responds. Examples are fictional and for illustration only.</t>
  </si>
  <si>
    <t xml:space="preserve">The method behind every result — identical to the online BabaDigit ROE Calculator.</t>
  </si>
  <si>
    <t xml:space="preserve">The formulas</t>
  </si>
  <si>
    <t xml:space="preserve">Result</t>
  </si>
  <si>
    <t xml:space="preserve">Mathematical formula</t>
  </si>
  <si>
    <t xml:space="preserve">How this workbook calculates it</t>
  </si>
  <si>
    <t xml:space="preserve">Average shareholders’ equity</t>
  </si>
  <si>
    <t xml:space="preserve">(Opening + Closing) ÷ 2; if one is blank, the other is used for both</t>
  </si>
  <si>
    <t xml:space="preserve">=((IF(ISNUMBER(Open_Base),Open_Base,Close_Base))+(IF(ISNUMBER(Close_Base),Close_Base,Open_Base)))/2</t>
  </si>
  <si>
    <t xml:space="preserve">Net income ÷ Average shareholders’ equity</t>
  </si>
  <si>
    <t xml:space="preserve">=N(Net_Income)/Avg_Base</t>
  </si>
  <si>
    <t xml:space="preserve">Net income ÷ Closing shareholders’ equity, shown when closing &gt; 0</t>
  </si>
  <si>
    <t xml:space="preserve">=N(Net_Income)/Close_Base</t>
  </si>
  <si>
    <t xml:space="preserve">Net income ÷ Average shareholders’ equity, rounded to 2 decimals</t>
  </si>
  <si>
    <t xml:space="preserve">=ROUND(N(Net_Income)/Avg_Base,2)</t>
  </si>
  <si>
    <t xml:space="preserve">DuPont</t>
  </si>
  <si>
    <t xml:space="preserve">ROE = Net margin × Asset turnover × Equity multiplier</t>
  </si>
  <si>
    <t xml:space="preserve">=D_Margin*D_Turnover*D_Mult</t>
  </si>
  <si>
    <t xml:space="preserve">Why these rules</t>
  </si>
  <si>
    <t xml:space="preserve">•  Results appear only when average shareholders’ equity is above zero — exactly like the online calculator.</t>
  </si>
  <si>
    <t xml:space="preserve">•  A blank net income counts as zero, as the online calculator does.</t>
  </si>
  <si>
    <t xml:space="preserve">•  If only one shareholders’ equity figure is entered it is used for both dates, so the average equals that figure.</t>
  </si>
  <si>
    <t xml:space="preserve">•  Average rather than closing balances are used because profit is earned over the year while the balance sheet is a single day.</t>
  </si>
  <si>
    <t xml:space="preserve">Do it in any spreadsheet</t>
  </si>
  <si>
    <t xml:space="preserve">Set-up</t>
  </si>
  <si>
    <t xml:space="preserve">Net income in B1, opening shareholders’ equity in B2, closing shareholders’ equity in B3.</t>
  </si>
  <si>
    <t xml:space="preserve">=B1/AVERAGE(B2:B3)</t>
  </si>
  <si>
    <t xml:space="preserve">Closing shareholders’ equity version</t>
  </si>
  <si>
    <t xml:space="preserve">=B1/B3</t>
  </si>
  <si>
    <t xml:space="preserve">Format</t>
  </si>
  <si>
    <t xml:space="preserve">Format the cell as Percentage rather than multiplying by 100.</t>
  </si>
  <si>
    <t xml:space="preserve">Named ranges used</t>
  </si>
  <si>
    <t xml:space="preserve">Net_Income</t>
  </si>
  <si>
    <t xml:space="preserve">'ROE Calculator'!D8</t>
  </si>
  <si>
    <t xml:space="preserve">Open_Base</t>
  </si>
  <si>
    <t xml:space="preserve">'ROE Calculator'!D10</t>
  </si>
  <si>
    <t xml:space="preserve">Close_Base</t>
  </si>
  <si>
    <t xml:space="preserve">'ROE Calculator'!D12</t>
  </si>
  <si>
    <t xml:space="preserve">Ratio_Result</t>
  </si>
  <si>
    <t xml:space="preserve">'ROE Calculator'!H11</t>
  </si>
  <si>
    <t xml:space="preserve">Avg_Base</t>
  </si>
  <si>
    <t xml:space="preserve">'ROE Calculator'!I14</t>
  </si>
  <si>
    <t xml:space="preserve">Ratio_Closing</t>
  </si>
  <si>
    <t xml:space="preserve">'ROE Calculator'!I15</t>
  </si>
  <si>
    <t xml:space="preserve">Per_Dollar</t>
  </si>
  <si>
    <t xml:space="preserve">'ROE Calculator'!I16</t>
  </si>
  <si>
    <t xml:space="preserve">Automatic self-checks. Every row should read PASS (or N/A).</t>
  </si>
  <si>
    <t xml:space="preserve">Check</t>
  </si>
  <si>
    <t xml:space="preserve">Workbook</t>
  </si>
  <si>
    <t xml:space="preserve">Expected</t>
  </si>
  <si>
    <t xml:space="preserve">Example 1 average equity matches the published 1,000,000</t>
  </si>
  <si>
    <t xml:space="preserve">Example 1 ROE matches the published 18.00%</t>
  </si>
  <si>
    <t xml:space="preserve">Example 1 closing ROE matches the published 16.36%</t>
  </si>
  <si>
    <t xml:space="preserve">Example 2 Company A ROE matches the published 15.00%</t>
  </si>
  <si>
    <t xml:space="preserve">Example 2 Company B ROE matches the published 30.00%</t>
  </si>
  <si>
    <t xml:space="preserve">Example 3 last year matches the published 12.00%</t>
  </si>
  <si>
    <t xml:space="preserve">Example 3 this year matches the published 15.00%</t>
  </si>
  <si>
    <t xml:space="preserve">Example 3 closing matches the published 20.00%</t>
  </si>
  <si>
    <t xml:space="preserve">Example 4 both DuPont routes give the published 24%</t>
  </si>
  <si>
    <t xml:space="preserve">Calculator: ROE × average shareholders’ equity = net income</t>
  </si>
  <si>
    <t xml:space="preserve">Calculator: the 0% / 0% sensitivity cell equals the headline ROE</t>
  </si>
  <si>
    <t xml:space="preserve">DuPont: margin × turnover × multiplier = net income ÷ equity</t>
  </si>
  <si>
    <t xml:space="preserve">DuPont: the ROE it builds equals the calculator’s ROE</t>
  </si>
  <si>
    <t xml:space="preserve">Overall status</t>
  </si>
  <si>
    <t xml:space="preserve">'N/A' means a check does not apply to the figures currently entered. Published values are the worked-example results on babadigit.com/roe-calculator.</t>
  </si>
</sst>
</file>

<file path=xl/styles.xml><?xml version="1.0" encoding="utf-8"?>
<styleSheet xmlns="http://schemas.openxmlformats.org/spreadsheetml/2006/main">
  <numFmts count="8">
    <numFmt numFmtId="164" formatCode="General"/>
    <numFmt numFmtId="165" formatCode="#,##0.00;[RED]\-#,##0.00;\-"/>
    <numFmt numFmtId="166" formatCode="0.00%;[RED]\-0.00%;0.00%"/>
    <numFmt numFmtId="167" formatCode="\+0%;\-0%;0%"/>
    <numFmt numFmtId="168" formatCode="0.00"/>
    <numFmt numFmtId="169" formatCode="0.00\×"/>
    <numFmt numFmtId="170" formatCode="0.00&quot; pts&quot;"/>
    <numFmt numFmtId="171" formatCode="0"/>
  </numFmts>
  <fonts count="32">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11"/>
      <color rgb="FFFFFFFF"/>
      <name val="Arial"/>
      <family val="0"/>
      <charset val="1"/>
    </font>
    <font>
      <b val="true"/>
      <sz val="9"/>
      <color rgb="FFFFFFFF"/>
      <name val="Arial"/>
      <family val="0"/>
      <charset val="1"/>
    </font>
    <font>
      <sz val="10"/>
      <color rgb="FF000000"/>
      <name val="Arial"/>
      <family val="0"/>
      <charset val="1"/>
    </font>
    <font>
      <sz val="9"/>
      <color rgb="FF94A3B8"/>
      <name val="Arial"/>
      <family val="0"/>
      <charset val="1"/>
    </font>
    <font>
      <sz val="9"/>
      <color rgb="FF334155"/>
      <name val="Arial"/>
      <family val="0"/>
      <charset val="1"/>
    </font>
    <font>
      <sz val="10"/>
      <name val="Arial"/>
      <family val="2"/>
    </font>
    <font>
      <b val="true"/>
      <sz val="10"/>
      <color rgb="FF0F766E"/>
      <name val="Arial"/>
      <family val="0"/>
      <charset val="1"/>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5">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6" fontId="19" fillId="2" borderId="0" xfId="0" applyFont="true" applyBorder="true" applyAlignment="true" applyProtection="false">
      <alignment horizontal="left" vertical="center" textRotation="0" wrapText="false" indent="1"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5" fontId="20" fillId="2" borderId="3" xfId="0" applyFont="true" applyBorder="true" applyAlignment="true" applyProtection="false">
      <alignment horizontal="right" vertical="bottom" textRotation="0" wrapText="false" indent="1" shrinkToFit="false"/>
      <protection locked="true" hidden="false"/>
    </xf>
    <xf numFmtId="164" fontId="21" fillId="2" borderId="0" xfId="0" applyFont="true" applyBorder="false" applyAlignment="true" applyProtection="false">
      <alignment horizontal="left" vertical="center" textRotation="0" wrapText="true" indent="0" shrinkToFit="false"/>
      <protection locked="true" hidden="false"/>
    </xf>
    <xf numFmtId="164" fontId="21" fillId="2" borderId="0" xfId="0" applyFont="true" applyBorder="false" applyAlignment="true" applyProtection="false">
      <alignment horizontal="right" vertical="center" textRotation="0" wrapText="true" indent="0" shrinkToFit="false"/>
      <protection locked="true" hidden="false"/>
    </xf>
    <xf numFmtId="166" fontId="20" fillId="2" borderId="3" xfId="0" applyFont="true" applyBorder="true" applyAlignment="true" applyProtection="false">
      <alignment horizontal="right" vertical="bottom" textRotation="0" wrapText="false" indent="1" shrinkToFit="false"/>
      <protection locked="true" hidden="false"/>
    </xf>
    <xf numFmtId="167" fontId="7" fillId="0" borderId="2" xfId="0" applyFont="true" applyBorder="true" applyAlignment="false" applyProtection="false">
      <alignment horizontal="general" vertical="bottom" textRotation="0" wrapText="false" indent="0" shrinkToFit="false"/>
      <protection locked="true" hidden="false"/>
    </xf>
    <xf numFmtId="166" fontId="22" fillId="0" borderId="2" xfId="0" applyFont="true" applyBorder="true" applyAlignment="true" applyProtection="false">
      <alignment horizontal="right" vertical="bottom" textRotation="0" wrapText="false" indent="0" shrinkToFit="false"/>
      <protection locked="true" hidden="false"/>
    </xf>
    <xf numFmtId="168" fontId="20" fillId="2" borderId="3" xfId="0" applyFont="true" applyBorder="true" applyAlignment="true" applyProtection="false">
      <alignment horizontal="right" vertical="bottom" textRotation="0" wrapText="false" indent="1" shrinkToFit="false"/>
      <protection locked="true" hidden="false"/>
    </xf>
    <xf numFmtId="167" fontId="8" fillId="0" borderId="2" xfId="0" applyFont="true" applyBorder="true" applyAlignment="false" applyProtection="false">
      <alignment horizontal="general" vertical="bottom" textRotation="0" wrapText="false" indent="0" shrinkToFit="false"/>
      <protection locked="true" hidden="false"/>
    </xf>
    <xf numFmtId="166" fontId="10" fillId="0" borderId="2" xfId="0" applyFont="true" applyBorder="true" applyAlignment="true" applyProtection="false">
      <alignment horizontal="right" vertical="bottom" textRotation="0" wrapText="false" indent="0" shrinkToFit="false"/>
      <protection locked="true" hidden="false"/>
    </xf>
    <xf numFmtId="164" fontId="23" fillId="2" borderId="0" xfId="0" applyFont="true" applyBorder="true" applyAlignment="true" applyProtection="false">
      <alignment horizontal="left" vertical="bottom" textRotation="0" wrapText="false" indent="1"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xf numFmtId="165" fontId="22" fillId="0" borderId="2"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70" fontId="8" fillId="0" borderId="2" xfId="0" applyFont="true" applyBorder="true" applyAlignment="true" applyProtection="false">
      <alignment horizontal="right" vertical="bottom" textRotation="0" wrapText="false" indent="0" shrinkToFit="false"/>
      <protection locked="true" hidden="false"/>
    </xf>
    <xf numFmtId="164" fontId="15" fillId="4" borderId="2" xfId="0" applyFont="true" applyBorder="true" applyAlignment="true" applyProtection="false">
      <alignment horizontal="right" vertical="bottom" textRotation="0" wrapText="true" indent="0" shrinkToFit="false"/>
      <protection locked="true" hidden="false"/>
    </xf>
    <xf numFmtId="169" fontId="22" fillId="0" borderId="2" xfId="0" applyFont="true" applyBorder="true" applyAlignment="true" applyProtection="false">
      <alignment horizontal="right" vertical="bottom" textRotation="0" wrapText="false" indent="0" shrinkToFit="false"/>
      <protection locked="true" hidden="false"/>
    </xf>
    <xf numFmtId="171" fontId="26" fillId="0" borderId="2" xfId="0" applyFont="true" applyBorder="true" applyAlignment="true" applyProtection="false">
      <alignment horizontal="right"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4" fontId="8" fillId="0" borderId="4" xfId="0" applyFont="true" applyBorder="true" applyAlignment="true" applyProtection="false">
      <alignment horizontal="general" vertical="top" textRotation="0" wrapText="true" indent="0" shrinkToFit="false"/>
      <protection locked="true" hidden="false"/>
    </xf>
    <xf numFmtId="164" fontId="7" fillId="0" borderId="4" xfId="0" applyFont="true" applyBorder="true" applyAlignment="true" applyProtection="false">
      <alignment horizontal="general" vertical="top" textRotation="0" wrapText="true" indent="0" shrinkToFit="false"/>
      <protection locked="true" hidden="false"/>
    </xf>
    <xf numFmtId="164" fontId="27" fillId="0" borderId="4" xfId="0" applyFont="true" applyBorder="true" applyAlignment="true" applyProtection="false">
      <alignment horizontal="general" vertical="top" textRotation="0" wrapText="true" indent="0" shrinkToFit="false"/>
      <protection locked="true" hidden="false"/>
    </xf>
    <xf numFmtId="164" fontId="28" fillId="0" borderId="0" xfId="0" applyFont="true" applyBorder="true" applyAlignment="true" applyProtection="false">
      <alignment horizontal="general" vertical="top" textRotation="0" wrapText="tru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22" fillId="0" borderId="2" xfId="0" applyFont="true" applyBorder="true" applyAlignment="true" applyProtection="false">
      <alignment horizontal="right" vertical="center" textRotation="0" wrapText="false" indent="0" shrinkToFit="false"/>
      <protection locked="true" hidden="false"/>
    </xf>
    <xf numFmtId="165" fontId="30" fillId="0" borderId="2" xfId="0" applyFont="true" applyBorder="true" applyAlignment="true" applyProtection="false">
      <alignment horizontal="right" vertical="center" textRotation="0" wrapText="false" indent="0" shrinkToFit="false"/>
      <protection locked="true" hidden="false"/>
    </xf>
    <xf numFmtId="164" fontId="26" fillId="0" borderId="2" xfId="0" applyFont="true" applyBorder="true" applyAlignment="true" applyProtection="false">
      <alignment horizontal="right" vertical="center" textRotation="0" wrapText="false" indent="0" shrinkToFit="false"/>
      <protection locked="true" hidden="false"/>
    </xf>
    <xf numFmtId="166" fontId="22" fillId="0" borderId="2" xfId="0" applyFont="true" applyBorder="true" applyAlignment="true" applyProtection="false">
      <alignment horizontal="right" vertical="center" textRotation="0" wrapText="false" indent="0" shrinkToFit="false"/>
      <protection locked="true" hidden="false"/>
    </xf>
    <xf numFmtId="166" fontId="30"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1"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color rgb="FFFCA5A5"/>
        <sz val="10"/>
      </font>
    </dxf>
    <dxf>
      <font>
        <name val="Arial"/>
        <charset val="1"/>
        <family val="0"/>
        <b val="1"/>
        <color rgb="FFFCA5A5"/>
        <sz val="26"/>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b val="1"/>
        <color rgb="FFFCA5A5"/>
        <sz val="10"/>
      </font>
    </dxf>
    <dxf>
      <fill>
        <patternFill>
          <bgColor rgb="FFCCFBF1"/>
        </patternFill>
      </fill>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9C3"/>
      <rgbColor rgb="FFCCFBF1"/>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E2E8F0"/>
      <rgbColor rgb="FFF8FAF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30" hidden="false" customHeight="true" outlineLevel="0" collapsed="false">
      <c r="B11" s="8" t="s">
        <v>5</v>
      </c>
      <c r="C11" s="9" t="s">
        <v>6</v>
      </c>
    </row>
    <row r="12" customFormat="false" ht="30" hidden="false" customHeight="true" outlineLevel="0" collapsed="false">
      <c r="B12" s="8" t="s">
        <v>7</v>
      </c>
      <c r="C12" s="9" t="s">
        <v>8</v>
      </c>
    </row>
    <row r="13" customFormat="false" ht="18" hidden="false" customHeight="true" outlineLevel="0" collapsed="false">
      <c r="B13" s="8" t="s">
        <v>9</v>
      </c>
      <c r="C13" s="9" t="s">
        <v>10</v>
      </c>
    </row>
    <row r="14" customFormat="false" ht="30" hidden="false" customHeight="true" outlineLevel="0" collapsed="false">
      <c r="B14" s="8" t="s">
        <v>11</v>
      </c>
      <c r="C14" s="9" t="s">
        <v>12</v>
      </c>
    </row>
    <row r="16" customFormat="false" ht="19.5" hidden="false" customHeight="true" outlineLevel="0" collapsed="false">
      <c r="B16" s="5" t="s">
        <v>13</v>
      </c>
      <c r="C16" s="6"/>
    </row>
    <row r="17" customFormat="false" ht="18" hidden="false" customHeight="true" outlineLevel="0" collapsed="false">
      <c r="B17" s="8" t="s">
        <v>14</v>
      </c>
      <c r="C17" s="9" t="s">
        <v>15</v>
      </c>
    </row>
    <row r="18" customFormat="false" ht="18" hidden="false" customHeight="true" outlineLevel="0" collapsed="false">
      <c r="B18" s="8" t="s">
        <v>16</v>
      </c>
      <c r="C18" s="9" t="s">
        <v>17</v>
      </c>
    </row>
    <row r="19" customFormat="false" ht="18" hidden="false" customHeight="true" outlineLevel="0" collapsed="false">
      <c r="B19" s="8" t="s">
        <v>18</v>
      </c>
      <c r="C19" s="9" t="s">
        <v>19</v>
      </c>
    </row>
    <row r="21" customFormat="false" ht="19.5" hidden="false" customHeight="true" outlineLevel="0" collapsed="false">
      <c r="B21" s="5" t="s">
        <v>20</v>
      </c>
      <c r="C21" s="6"/>
    </row>
    <row r="22" customFormat="false" ht="19.5" hidden="false" customHeight="true" outlineLevel="0" collapsed="false">
      <c r="B22" s="10" t="s">
        <v>21</v>
      </c>
      <c r="C22" s="9" t="s">
        <v>22</v>
      </c>
    </row>
    <row r="23" customFormat="false" ht="19.5" hidden="false" customHeight="true" outlineLevel="0" collapsed="false">
      <c r="B23" s="11" t="s">
        <v>23</v>
      </c>
      <c r="C23" s="9" t="s">
        <v>24</v>
      </c>
    </row>
    <row r="24" customFormat="false" ht="19.5" hidden="false" customHeight="true" outlineLevel="0" collapsed="false">
      <c r="B24" s="12" t="s">
        <v>25</v>
      </c>
      <c r="C24" s="9" t="s">
        <v>26</v>
      </c>
    </row>
    <row r="25" customFormat="false" ht="19.5" hidden="false" customHeight="true" outlineLevel="0" collapsed="false">
      <c r="B25" s="13" t="s">
        <v>27</v>
      </c>
      <c r="C25" s="9" t="s">
        <v>28</v>
      </c>
    </row>
    <row r="27" customFormat="false" ht="19.5" hidden="false" customHeight="true" outlineLevel="0" collapsed="false">
      <c r="B27" s="5" t="s">
        <v>29</v>
      </c>
      <c r="C27" s="6"/>
    </row>
    <row r="28" customFormat="false" ht="18" hidden="false" customHeight="true" outlineLevel="0" collapsed="false">
      <c r="B28" s="8" t="s">
        <v>30</v>
      </c>
      <c r="C28" s="9" t="s">
        <v>31</v>
      </c>
    </row>
    <row r="29" customFormat="false" ht="30" hidden="false" customHeight="true" outlineLevel="0" collapsed="false">
      <c r="B29" s="8" t="s">
        <v>32</v>
      </c>
      <c r="C29" s="9" t="s">
        <v>33</v>
      </c>
    </row>
    <row r="30" customFormat="false" ht="18" hidden="false" customHeight="true" outlineLevel="0" collapsed="false">
      <c r="B30" s="8" t="s">
        <v>34</v>
      </c>
      <c r="C30" s="9" t="s">
        <v>35</v>
      </c>
    </row>
    <row r="31" customFormat="false" ht="18" hidden="false" customHeight="true" outlineLevel="0" collapsed="false">
      <c r="B31" s="8" t="s">
        <v>36</v>
      </c>
      <c r="C31" s="9" t="s">
        <v>37</v>
      </c>
    </row>
    <row r="33" customFormat="false" ht="19.5" hidden="false" customHeight="true" outlineLevel="0" collapsed="false">
      <c r="B33" s="5" t="s">
        <v>38</v>
      </c>
      <c r="C33" s="6"/>
    </row>
    <row r="34" customFormat="false" ht="18" hidden="false" customHeight="true" outlineLevel="0" collapsed="false">
      <c r="B34" s="7" t="s">
        <v>39</v>
      </c>
      <c r="C34" s="7"/>
    </row>
    <row r="35" customFormat="false" ht="30" hidden="false" customHeight="true" outlineLevel="0" collapsed="false">
      <c r="B35" s="7" t="s">
        <v>40</v>
      </c>
      <c r="C35" s="7"/>
    </row>
    <row r="36" customFormat="false" ht="18" hidden="false" customHeight="true" outlineLevel="0" collapsed="false">
      <c r="B36" s="7" t="s">
        <v>41</v>
      </c>
      <c r="C36" s="7"/>
    </row>
    <row r="37" customFormat="false" ht="18" hidden="false" customHeight="true" outlineLevel="0" collapsed="false">
      <c r="B37" s="7" t="s">
        <v>42</v>
      </c>
      <c r="C37" s="7"/>
    </row>
    <row r="38" customFormat="false" ht="18" hidden="false" customHeight="true" outlineLevel="0" collapsed="false">
      <c r="B38" s="7" t="s">
        <v>43</v>
      </c>
      <c r="C38" s="7"/>
    </row>
    <row r="40" customFormat="false" ht="19.5" hidden="false" customHeight="true" outlineLevel="0" collapsed="false">
      <c r="B40" s="5" t="s">
        <v>44</v>
      </c>
      <c r="C40" s="6"/>
    </row>
    <row r="41" customFormat="false" ht="18" hidden="false" customHeight="true" outlineLevel="0" collapsed="false">
      <c r="B41" s="14" t="s">
        <v>45</v>
      </c>
      <c r="C41" s="9" t="s">
        <v>46</v>
      </c>
    </row>
    <row r="42" customFormat="false" ht="18" hidden="false" customHeight="true" outlineLevel="0" collapsed="false">
      <c r="B42" s="14" t="s">
        <v>47</v>
      </c>
      <c r="C42" s="9" t="s">
        <v>48</v>
      </c>
    </row>
    <row r="43" customFormat="false" ht="18" hidden="false" customHeight="true" outlineLevel="0" collapsed="false">
      <c r="B43" s="14" t="s">
        <v>49</v>
      </c>
      <c r="C43" s="9" t="s">
        <v>50</v>
      </c>
    </row>
    <row r="44" customFormat="false" ht="18" hidden="false" customHeight="true" outlineLevel="0" collapsed="false">
      <c r="B44" s="14" t="s">
        <v>51</v>
      </c>
      <c r="C44" s="9" t="s">
        <v>52</v>
      </c>
    </row>
    <row r="45" customFormat="false" ht="18" hidden="false" customHeight="true" outlineLevel="0" collapsed="false">
      <c r="B45" s="14" t="s">
        <v>53</v>
      </c>
      <c r="C45" s="9" t="s">
        <v>54</v>
      </c>
    </row>
    <row r="46" customFormat="false" ht="18" hidden="false" customHeight="true" outlineLevel="0" collapsed="false">
      <c r="B46" s="14" t="s">
        <v>55</v>
      </c>
      <c r="C46" s="9" t="s">
        <v>56</v>
      </c>
    </row>
    <row r="48" customFormat="false" ht="30" hidden="false" customHeight="true" outlineLevel="0" collapsed="false">
      <c r="B48" s="15" t="s">
        <v>57</v>
      </c>
      <c r="C48" s="15"/>
    </row>
  </sheetData>
  <mergeCells count="7">
    <mergeCell ref="B8:C8"/>
    <mergeCell ref="B34:C34"/>
    <mergeCell ref="B35:C35"/>
    <mergeCell ref="B36:C36"/>
    <mergeCell ref="B37:C37"/>
    <mergeCell ref="B38:C38"/>
    <mergeCell ref="B48:C48"/>
  </mergeCells>
  <hyperlinks>
    <hyperlink ref="B41" location="'ROE Calculator'!A1" display="ROE Calculator"/>
    <hyperlink ref="B42" location="'DuPont Breakdown'!A1" display="DuPont Breakdown"/>
    <hyperlink ref="B43" location="'Compare'!A1" display="Compare"/>
    <hyperlink ref="B44" location="'Worked Examples'!A1" display="Worked Examples"/>
    <hyperlink ref="B45" location="'Formula Guide'!A1" display="Formula Guide"/>
    <hyperlink ref="B46"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16"/>
    <col collapsed="false" customWidth="true" hidden="false" outlineLevel="0" max="6" min="4" style="0" width="18"/>
    <col collapsed="false" customWidth="true" hidden="false" outlineLevel="0" max="7" min="7" style="0" width="3"/>
    <col collapsed="false" customWidth="true" hidden="false" outlineLevel="0" max="8" min="8" style="0" width="38"/>
    <col collapsed="false" customWidth="true" hidden="false" outlineLevel="0" max="9" min="9" style="0" width="20"/>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45</v>
      </c>
      <c r="C2" s="1"/>
      <c r="D2" s="1"/>
      <c r="E2" s="1"/>
      <c r="F2" s="1"/>
      <c r="G2" s="1"/>
      <c r="H2" s="1"/>
      <c r="I2" s="1"/>
      <c r="J2" s="1"/>
    </row>
    <row r="3" customFormat="false" ht="19.5" hidden="false" customHeight="true" outlineLevel="0" collapsed="false">
      <c r="A3" s="1"/>
      <c r="B3" s="3" t="s">
        <v>58</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59</v>
      </c>
      <c r="C7" s="6"/>
      <c r="D7" s="6"/>
      <c r="E7" s="6"/>
      <c r="F7" s="6"/>
      <c r="H7" s="16"/>
      <c r="I7" s="17"/>
    </row>
    <row r="8" customFormat="false" ht="15" hidden="false" customHeight="true" outlineLevel="0" collapsed="false">
      <c r="B8" s="18" t="s">
        <v>60</v>
      </c>
      <c r="D8" s="19" t="n">
        <v>180000</v>
      </c>
      <c r="E8" s="20" t="s">
        <v>61</v>
      </c>
      <c r="F8" s="20"/>
      <c r="H8" s="21" t="s">
        <v>62</v>
      </c>
      <c r="I8" s="17"/>
    </row>
    <row r="9" customFormat="false" ht="15" hidden="false" customHeight="false" outlineLevel="0" collapsed="false">
      <c r="H9" s="16"/>
      <c r="I9" s="17"/>
    </row>
    <row r="10" customFormat="false" ht="15" hidden="false" customHeight="true" outlineLevel="0" collapsed="false">
      <c r="B10" s="18" t="s">
        <v>16</v>
      </c>
      <c r="D10" s="19" t="n">
        <v>900000</v>
      </c>
      <c r="E10" s="20" t="s">
        <v>63</v>
      </c>
      <c r="F10" s="20"/>
      <c r="H10" s="22" t="s">
        <v>64</v>
      </c>
      <c r="I10" s="17"/>
    </row>
    <row r="11" customFormat="false" ht="15" hidden="false" customHeight="false" outlineLevel="0" collapsed="false">
      <c r="H11" s="23" t="n">
        <f aca="false">IF(AND(OR(ISNUMBER(Open_Base),ISNUMBER(Close_Base)),((IF(ISNUMBER(Open_Base),Open_Base,Close_Base))+(IF(ISNUMBER(Close_Base),Close_Base,Open_Base)))/2&gt;0),N(Net_Income)/(((IF(ISNUMBER(Open_Base),Open_Base,Close_Base))+(IF(ISNUMBER(Close_Base),Close_Base,Open_Base)))/2),"—")</f>
        <v>0.18</v>
      </c>
      <c r="I11" s="23"/>
    </row>
    <row r="12" customFormat="false" ht="15" hidden="false" customHeight="true" outlineLevel="0" collapsed="false">
      <c r="B12" s="18" t="s">
        <v>18</v>
      </c>
      <c r="D12" s="19" t="n">
        <v>1100000</v>
      </c>
      <c r="E12" s="20" t="s">
        <v>65</v>
      </c>
      <c r="F12" s="20"/>
      <c r="H12" s="23"/>
      <c r="I12" s="23"/>
    </row>
    <row r="13" customFormat="false" ht="15" hidden="false" customHeight="false" outlineLevel="0" collapsed="false">
      <c r="H13" s="16"/>
      <c r="I13" s="17"/>
    </row>
    <row r="14" customFormat="false" ht="19.5" hidden="false" customHeight="true" outlineLevel="0" collapsed="false">
      <c r="B14" s="5" t="s">
        <v>66</v>
      </c>
      <c r="C14" s="6"/>
      <c r="D14" s="6"/>
      <c r="E14" s="6"/>
      <c r="F14" s="6"/>
      <c r="H14" s="24" t="s">
        <v>67</v>
      </c>
      <c r="I14" s="25" t="n">
        <f aca="false">IF(AND(OR(ISNUMBER(Open_Base),ISNUMBER(Close_Base)),((IF(ISNUMBER(Open_Base),Open_Base,Close_Base))+(IF(ISNUMBER(Close_Base),Close_Base,Open_Base)))/2&gt;0),((IF(ISNUMBER(Open_Base),Open_Base,Close_Base))+(IF(ISNUMBER(Close_Base),Close_Base,Open_Base)))/2,"—")</f>
        <v>1000000</v>
      </c>
    </row>
    <row r="15" customFormat="false" ht="30" hidden="false" customHeight="true" outlineLevel="0" collapsed="false">
      <c r="B15" s="26" t="s">
        <v>68</v>
      </c>
      <c r="C15" s="27" t="s">
        <v>69</v>
      </c>
      <c r="D15" s="27" t="s">
        <v>70</v>
      </c>
      <c r="E15" s="27" t="s">
        <v>71</v>
      </c>
      <c r="H15" s="24" t="s">
        <v>72</v>
      </c>
      <c r="I15" s="28" t="n">
        <f aca="false">IF(AND(OR(ISNUMBER(Open_Base),ISNUMBER(Close_Base)),((IF(ISNUMBER(Open_Base),Open_Base,Close_Base))+(IF(ISNUMBER(Close_Base),Close_Base,Open_Base)))/2&gt;0),IF(IF(ISNUMBER(Close_Base),Close_Base,Open_Base)&gt;0,N(Net_Income)/(IF(ISNUMBER(Close_Base),Close_Base,Open_Base)),"—"),"—")</f>
        <v>0.163636363636364</v>
      </c>
    </row>
    <row r="16" customFormat="false" ht="15" hidden="false" customHeight="false" outlineLevel="0" collapsed="false">
      <c r="B16" s="29" t="n">
        <v>-0.2</v>
      </c>
      <c r="C16" s="30" t="n">
        <f aca="false">IF(AND(OR(ISNUMBER(Open_Base),ISNUMBER(Close_Base)),((IF(ISNUMBER(Open_Base),Open_Base,Close_Base))+(IF(ISNUMBER(Close_Base),Close_Base,Open_Base)))/2&gt;0),N(Net_Income)*(1+$B16)/((((IF(ISNUMBER(Open_Base),Open_Base,Close_Base))+(IF(ISNUMBER(Close_Base),Close_Base,Open_Base)))/2)*(1+-0.2)),"—")</f>
        <v>0.18</v>
      </c>
      <c r="D16" s="30" t="n">
        <f aca="false">IF(AND(OR(ISNUMBER(Open_Base),ISNUMBER(Close_Base)),((IF(ISNUMBER(Open_Base),Open_Base,Close_Base))+(IF(ISNUMBER(Close_Base),Close_Base,Open_Base)))/2&gt;0),N(Net_Income)*(1+$B16)/((((IF(ISNUMBER(Open_Base),Open_Base,Close_Base))+(IF(ISNUMBER(Close_Base),Close_Base,Open_Base)))/2)*(1+0)),"—")</f>
        <v>0.144</v>
      </c>
      <c r="E16" s="30" t="n">
        <f aca="false">IF(AND(OR(ISNUMBER(Open_Base),ISNUMBER(Close_Base)),((IF(ISNUMBER(Open_Base),Open_Base,Close_Base))+(IF(ISNUMBER(Close_Base),Close_Base,Open_Base)))/2&gt;0),N(Net_Income)*(1+$B16)/((((IF(ISNUMBER(Open_Base),Open_Base,Close_Base))+(IF(ISNUMBER(Close_Base),Close_Base,Open_Base)))/2)*(1+0.2)),"—")</f>
        <v>0.12</v>
      </c>
      <c r="H16" s="24" t="s">
        <v>73</v>
      </c>
      <c r="I16" s="31" t="n">
        <f aca="false">IF(AND(OR(ISNUMBER(Open_Base),ISNUMBER(Close_Base)),((IF(ISNUMBER(Open_Base),Open_Base,Close_Base))+(IF(ISNUMBER(Close_Base),Close_Base,Open_Base)))/2&gt;0),ROUND(N(Net_Income)/(((IF(ISNUMBER(Open_Base),Open_Base,Close_Base))+(IF(ISNUMBER(Close_Base),Close_Base,Open_Base)))/2),2),"—")</f>
        <v>0.18</v>
      </c>
    </row>
    <row r="17" customFormat="false" ht="15" hidden="false" customHeight="false" outlineLevel="0" collapsed="false">
      <c r="B17" s="29" t="n">
        <v>-0.1</v>
      </c>
      <c r="C17" s="30" t="n">
        <f aca="false">IF(AND(OR(ISNUMBER(Open_Base),ISNUMBER(Close_Base)),((IF(ISNUMBER(Open_Base),Open_Base,Close_Base))+(IF(ISNUMBER(Close_Base),Close_Base,Open_Base)))/2&gt;0),N(Net_Income)*(1+$B17)/((((IF(ISNUMBER(Open_Base),Open_Base,Close_Base))+(IF(ISNUMBER(Close_Base),Close_Base,Open_Base)))/2)*(1+-0.2)),"—")</f>
        <v>0.2025</v>
      </c>
      <c r="D17" s="30" t="n">
        <f aca="false">IF(AND(OR(ISNUMBER(Open_Base),ISNUMBER(Close_Base)),((IF(ISNUMBER(Open_Base),Open_Base,Close_Base))+(IF(ISNUMBER(Close_Base),Close_Base,Open_Base)))/2&gt;0),N(Net_Income)*(1+$B17)/((((IF(ISNUMBER(Open_Base),Open_Base,Close_Base))+(IF(ISNUMBER(Close_Base),Close_Base,Open_Base)))/2)*(1+0)),"—")</f>
        <v>0.162</v>
      </c>
      <c r="E17" s="30" t="n">
        <f aca="false">IF(AND(OR(ISNUMBER(Open_Base),ISNUMBER(Close_Base)),((IF(ISNUMBER(Open_Base),Open_Base,Close_Base))+(IF(ISNUMBER(Close_Base),Close_Base,Open_Base)))/2&gt;0),N(Net_Income)*(1+$B17)/((((IF(ISNUMBER(Open_Base),Open_Base,Close_Base))+(IF(ISNUMBER(Close_Base),Close_Base,Open_Base)))/2)*(1+0.2)),"—")</f>
        <v>0.135</v>
      </c>
      <c r="H17" s="16"/>
      <c r="I17" s="17"/>
    </row>
    <row r="18" customFormat="false" ht="15" hidden="false" customHeight="false" outlineLevel="0" collapsed="false">
      <c r="B18" s="32" t="n">
        <v>0</v>
      </c>
      <c r="C18" s="30" t="n">
        <f aca="false">IF(AND(OR(ISNUMBER(Open_Base),ISNUMBER(Close_Base)),((IF(ISNUMBER(Open_Base),Open_Base,Close_Base))+(IF(ISNUMBER(Close_Base),Close_Base,Open_Base)))/2&gt;0),N(Net_Income)*(1+$B18)/((((IF(ISNUMBER(Open_Base),Open_Base,Close_Base))+(IF(ISNUMBER(Close_Base),Close_Base,Open_Base)))/2)*(1+-0.2)),"—")</f>
        <v>0.225</v>
      </c>
      <c r="D18" s="33" t="n">
        <f aca="false">IF(AND(OR(ISNUMBER(Open_Base),ISNUMBER(Close_Base)),((IF(ISNUMBER(Open_Base),Open_Base,Close_Base))+(IF(ISNUMBER(Close_Base),Close_Base,Open_Base)))/2&gt;0),N(Net_Income)*(1+$B18)/((((IF(ISNUMBER(Open_Base),Open_Base,Close_Base))+(IF(ISNUMBER(Close_Base),Close_Base,Open_Base)))/2)*(1+0)),"—")</f>
        <v>0.18</v>
      </c>
      <c r="E18" s="30" t="n">
        <f aca="false">IF(AND(OR(ISNUMBER(Open_Base),ISNUMBER(Close_Base)),((IF(ISNUMBER(Open_Base),Open_Base,Close_Base))+(IF(ISNUMBER(Close_Base),Close_Base,Open_Base)))/2&gt;0),N(Net_Income)*(1+$B18)/((((IF(ISNUMBER(Open_Base),Open_Base,Close_Base))+(IF(ISNUMBER(Close_Base),Close_Base,Open_Base)))/2)*(1+0.2)),"—")</f>
        <v>0.15</v>
      </c>
      <c r="H18" s="34" t="str">
        <f aca="false">IF(AND(OR(ISNUMBER(Open_Base),ISNUMBER(Close_Base)),((IF(ISNUMBER(Open_Base),Open_Base,Close_Base))+(IF(ISNUMBER(Close_Base),Close_Base,Open_Base)))/2&gt;0),"Uses the average of opening and closing shareholders’ equity.","")</f>
        <v>Uses the average of opening and closing shareholders’ equity.</v>
      </c>
      <c r="I18" s="34"/>
    </row>
    <row r="19" customFormat="false" ht="15" hidden="false" customHeight="false" outlineLevel="0" collapsed="false">
      <c r="B19" s="29" t="n">
        <v>0.1</v>
      </c>
      <c r="C19" s="30" t="n">
        <f aca="false">IF(AND(OR(ISNUMBER(Open_Base),ISNUMBER(Close_Base)),((IF(ISNUMBER(Open_Base),Open_Base,Close_Base))+(IF(ISNUMBER(Close_Base),Close_Base,Open_Base)))/2&gt;0),N(Net_Income)*(1+$B19)/((((IF(ISNUMBER(Open_Base),Open_Base,Close_Base))+(IF(ISNUMBER(Close_Base),Close_Base,Open_Base)))/2)*(1+-0.2)),"—")</f>
        <v>0.2475</v>
      </c>
      <c r="D19" s="30" t="n">
        <f aca="false">IF(AND(OR(ISNUMBER(Open_Base),ISNUMBER(Close_Base)),((IF(ISNUMBER(Open_Base),Open_Base,Close_Base))+(IF(ISNUMBER(Close_Base),Close_Base,Open_Base)))/2&gt;0),N(Net_Income)*(1+$B19)/((((IF(ISNUMBER(Open_Base),Open_Base,Close_Base))+(IF(ISNUMBER(Close_Base),Close_Base,Open_Base)))/2)*(1+0)),"—")</f>
        <v>0.198</v>
      </c>
      <c r="E19" s="30" t="n">
        <f aca="false">IF(AND(OR(ISNUMBER(Open_Base),ISNUMBER(Close_Base)),((IF(ISNUMBER(Open_Base),Open_Base,Close_Base))+(IF(ISNUMBER(Close_Base),Close_Base,Open_Base)))/2&gt;0),N(Net_Income)*(1+$B19)/((((IF(ISNUMBER(Open_Base),Open_Base,Close_Base))+(IF(ISNUMBER(Close_Base),Close_Base,Open_Base)))/2)*(1+0.2)),"—")</f>
        <v>0.165</v>
      </c>
      <c r="H19" s="16"/>
      <c r="I19" s="17"/>
    </row>
    <row r="20" customFormat="false" ht="15" hidden="false" customHeight="false" outlineLevel="0" collapsed="false">
      <c r="B20" s="29" t="n">
        <v>0.2</v>
      </c>
      <c r="C20" s="30" t="n">
        <f aca="false">IF(AND(OR(ISNUMBER(Open_Base),ISNUMBER(Close_Base)),((IF(ISNUMBER(Open_Base),Open_Base,Close_Base))+(IF(ISNUMBER(Close_Base),Close_Base,Open_Base)))/2&gt;0),N(Net_Income)*(1+$B20)/((((IF(ISNUMBER(Open_Base),Open_Base,Close_Base))+(IF(ISNUMBER(Close_Base),Close_Base,Open_Base)))/2)*(1+-0.2)),"—")</f>
        <v>0.27</v>
      </c>
      <c r="D20" s="30" t="n">
        <f aca="false">IF(AND(OR(ISNUMBER(Open_Base),ISNUMBER(Close_Base)),((IF(ISNUMBER(Open_Base),Open_Base,Close_Base))+(IF(ISNUMBER(Close_Base),Close_Base,Open_Base)))/2&gt;0),N(Net_Income)*(1+$B20)/((((IF(ISNUMBER(Open_Base),Open_Base,Close_Base))+(IF(ISNUMBER(Close_Base),Close_Base,Open_Base)))/2)*(1+0)),"—")</f>
        <v>0.216</v>
      </c>
      <c r="E20" s="30" t="n">
        <f aca="false">IF(AND(OR(ISNUMBER(Open_Base),ISNUMBER(Close_Base)),((IF(ISNUMBER(Open_Base),Open_Base,Close_Base))+(IF(ISNUMBER(Close_Base),Close_Base,Open_Base)))/2&gt;0),N(Net_Income)*(1+$B20)/((((IF(ISNUMBER(Open_Base),Open_Base,Close_Base))+(IF(ISNUMBER(Close_Base),Close_Base,Open_Base)))/2)*(1+0.2)),"—")</f>
        <v>0.18</v>
      </c>
    </row>
    <row r="21" customFormat="false" ht="19.5" hidden="false" customHeight="true" outlineLevel="0" collapsed="false">
      <c r="H21" s="5" t="s">
        <v>74</v>
      </c>
      <c r="I21" s="6"/>
    </row>
    <row r="22" customFormat="false" ht="30" hidden="false" customHeight="true" outlineLevel="0" collapsed="false">
      <c r="B22" s="20" t="s">
        <v>75</v>
      </c>
      <c r="C22" s="20"/>
      <c r="D22" s="20"/>
      <c r="E22" s="20"/>
      <c r="F22" s="20"/>
      <c r="H22" s="35" t="str">
        <f aca="false">IF(AND(OR(ISNUMBER(Open_Base),ISNUMBER(Close_Base)),((IF(ISNUMBER(Open_Base),Open_Base,Close_Base))+(IF(ISNUMBER(Close_Base),Close_Base,Open_Base)))/2&gt;0),IF(Ratio_Result&gt;=0,"Every dollar of owners’ money produced "&amp;TEXT(Ratio_Result*100,"0.00")&amp;" cents of profit this year. Judge it against what that money could earn elsewhere, and check how much of it was borrowed.","A negative ROE means the company lost money this year, shrinking the owners’ capital by "&amp;TEXT(ABS(N(Net_Income)),"#,##0.00")&amp;"."),IF(AND(OR(ISNUMBER(Open_Base),ISNUMBER(Close_Base)),N(((IF(ISNUMBER(Open_Base),Open_Base,Close_Base))+(IF(ISNUMBER(Close_Base),Close_Base,Open_Base)))/2)&lt;=0),"Equity is zero or negative, so return on equity has no meaningful value here. Use return on assets instead.","Enter equity figures above to see a result."))</f>
        <v>Every dollar of owners’ money produced 18.00 cents of profit this year. Judge it against what that money could earn elsewhere, and check how much of it was borrowed.</v>
      </c>
      <c r="I22" s="35"/>
    </row>
    <row r="23" customFormat="false" ht="15" hidden="false" customHeight="false" outlineLevel="0" collapsed="false">
      <c r="B23" s="20"/>
      <c r="C23" s="20"/>
      <c r="D23" s="20"/>
      <c r="E23" s="20"/>
      <c r="F23" s="20"/>
      <c r="H23" s="35"/>
      <c r="I23" s="35"/>
    </row>
    <row r="24" customFormat="false" ht="15" hidden="false" customHeight="false" outlineLevel="0" collapsed="false">
      <c r="H24" s="35"/>
      <c r="I24" s="35"/>
    </row>
    <row r="25" customFormat="false" ht="15" hidden="false" customHeight="false" outlineLevel="0" collapsed="false">
      <c r="H25" s="35"/>
      <c r="I25" s="35"/>
    </row>
    <row r="26" customFormat="false" ht="15" hidden="false" customHeight="false" outlineLevel="0" collapsed="false">
      <c r="H26" s="35"/>
      <c r="I26" s="35"/>
    </row>
    <row r="27" customFormat="false" ht="15" hidden="false" customHeight="false" outlineLevel="0" collapsed="false">
      <c r="H27" s="35"/>
      <c r="I27" s="35"/>
    </row>
    <row r="29" customFormat="false" ht="19.5" hidden="false" customHeight="true" outlineLevel="0" collapsed="false">
      <c r="H29" s="5" t="s">
        <v>76</v>
      </c>
      <c r="I29" s="6"/>
    </row>
    <row r="30" customFormat="false" ht="15" hidden="false" customHeight="false" outlineLevel="0" collapsed="false">
      <c r="H30" s="36" t="str">
        <f aca="false">IF(ISBLANK(Net_Income),"Check — net income blank, treated as zero","OK — net income entered")</f>
        <v>OK — net income entered</v>
      </c>
      <c r="I30" s="36"/>
    </row>
    <row r="31" customFormat="false" ht="15" hidden="false" customHeight="false" outlineLevel="0" collapsed="false">
      <c r="H31" s="36" t="str">
        <f aca="false">IF(AND(NOT(ISNUMBER(Open_Base)),NOT(ISNUMBER(Close_Base))),"Check — enter shareholders’ equity",IF(OR(NOT(ISNUMBER(Open_Base)),NOT(ISNUMBER(Close_Base))),"OK — one figure entered, used for both dates","OK — opening and closing entered"))</f>
        <v>OK — opening and closing entered</v>
      </c>
      <c r="I31" s="36"/>
    </row>
    <row r="32" customFormat="false" ht="15" hidden="false" customHeight="false" outlineLevel="0" collapsed="false">
      <c r="H32" s="36" t="str">
        <f aca="false">IF(AND(OR(ISNUMBER(Open_Base),ISNUMBER(Close_Base)),((IF(ISNUMBER(Open_Base),Open_Base,Close_Base))+(IF(ISNUMBER(Close_Base),Close_Base,Open_Base)))/2&gt;0),"OK — average shareholders’ equity above zero",IF(OR(ISNUMBER(Open_Base),ISNUMBER(Close_Base)),"Check — average shareholders’ equity must be above zero","Check — no shareholders’ equity entered"))</f>
        <v>OK — average shareholders’ equity above zero</v>
      </c>
      <c r="I32" s="36"/>
    </row>
    <row r="34" customFormat="false" ht="15" hidden="false" customHeight="true" outlineLevel="0" collapsed="false">
      <c r="H34" s="20" t="s">
        <v>77</v>
      </c>
      <c r="I34" s="20"/>
    </row>
    <row r="35" customFormat="false" ht="15" hidden="false" customHeight="false" outlineLevel="0" collapsed="false">
      <c r="H35" s="20"/>
      <c r="I35" s="20"/>
    </row>
  </sheetData>
  <mergeCells count="11">
    <mergeCell ref="E8:F8"/>
    <mergeCell ref="E10:F10"/>
    <mergeCell ref="H11:I12"/>
    <mergeCell ref="E12:F12"/>
    <mergeCell ref="H18:I18"/>
    <mergeCell ref="B22:F23"/>
    <mergeCell ref="H22:I27"/>
    <mergeCell ref="H30:I30"/>
    <mergeCell ref="H31:I31"/>
    <mergeCell ref="H32:I32"/>
    <mergeCell ref="H34:I35"/>
  </mergeCells>
  <conditionalFormatting sqref="C16">
    <cfRule type="expression" priority="2" aboveAverage="0" equalAverage="0" bottom="0" percent="0" rank="0" text="" dxfId="0">
      <formula>AND(ISNUMBER($C$16),$C$16&lt;0)</formula>
    </cfRule>
  </conditionalFormatting>
  <conditionalFormatting sqref="D16">
    <cfRule type="expression" priority="3" aboveAverage="0" equalAverage="0" bottom="0" percent="0" rank="0" text="" dxfId="0">
      <formula>AND(ISNUMBER($D$16),$D$16&lt;0)</formula>
    </cfRule>
  </conditionalFormatting>
  <conditionalFormatting sqref="E16">
    <cfRule type="expression" priority="4" aboveAverage="0" equalAverage="0" bottom="0" percent="0" rank="0" text="" dxfId="0">
      <formula>AND(ISNUMBER($E$16),$E$16&lt;0)</formula>
    </cfRule>
  </conditionalFormatting>
  <conditionalFormatting sqref="C17">
    <cfRule type="expression" priority="5" aboveAverage="0" equalAverage="0" bottom="0" percent="0" rank="0" text="" dxfId="0">
      <formula>AND(ISNUMBER($C$17),$C$17&lt;0)</formula>
    </cfRule>
  </conditionalFormatting>
  <conditionalFormatting sqref="D17">
    <cfRule type="expression" priority="6" aboveAverage="0" equalAverage="0" bottom="0" percent="0" rank="0" text="" dxfId="0">
      <formula>AND(ISNUMBER($D$17),$D$17&lt;0)</formula>
    </cfRule>
  </conditionalFormatting>
  <conditionalFormatting sqref="E17">
    <cfRule type="expression" priority="7" aboveAverage="0" equalAverage="0" bottom="0" percent="0" rank="0" text="" dxfId="0">
      <formula>AND(ISNUMBER($E$17),$E$17&lt;0)</formula>
    </cfRule>
  </conditionalFormatting>
  <conditionalFormatting sqref="C18">
    <cfRule type="expression" priority="8" aboveAverage="0" equalAverage="0" bottom="0" percent="0" rank="0" text="" dxfId="0">
      <formula>AND(ISNUMBER($C$18),$C$18&lt;0)</formula>
    </cfRule>
  </conditionalFormatting>
  <conditionalFormatting sqref="D18">
    <cfRule type="expression" priority="9" aboveAverage="0" equalAverage="0" bottom="0" percent="0" rank="0" text="" dxfId="0">
      <formula>AND(ISNUMBER($D$18),$D$18&lt;0)</formula>
    </cfRule>
  </conditionalFormatting>
  <conditionalFormatting sqref="E18">
    <cfRule type="expression" priority="10" aboveAverage="0" equalAverage="0" bottom="0" percent="0" rank="0" text="" dxfId="0">
      <formula>AND(ISNUMBER($E$18),$E$18&lt;0)</formula>
    </cfRule>
  </conditionalFormatting>
  <conditionalFormatting sqref="C19">
    <cfRule type="expression" priority="11" aboveAverage="0" equalAverage="0" bottom="0" percent="0" rank="0" text="" dxfId="0">
      <formula>AND(ISNUMBER($C$19),$C$19&lt;0)</formula>
    </cfRule>
  </conditionalFormatting>
  <conditionalFormatting sqref="D19">
    <cfRule type="expression" priority="12" aboveAverage="0" equalAverage="0" bottom="0" percent="0" rank="0" text="" dxfId="0">
      <formula>AND(ISNUMBER($D$19),$D$19&lt;0)</formula>
    </cfRule>
  </conditionalFormatting>
  <conditionalFormatting sqref="E19">
    <cfRule type="expression" priority="13" aboveAverage="0" equalAverage="0" bottom="0" percent="0" rank="0" text="" dxfId="0">
      <formula>AND(ISNUMBER($E$19),$E$19&lt;0)</formula>
    </cfRule>
  </conditionalFormatting>
  <conditionalFormatting sqref="C20">
    <cfRule type="expression" priority="14" aboveAverage="0" equalAverage="0" bottom="0" percent="0" rank="0" text="" dxfId="0">
      <formula>AND(ISNUMBER($C$20),$C$20&lt;0)</formula>
    </cfRule>
  </conditionalFormatting>
  <conditionalFormatting sqref="D20">
    <cfRule type="expression" priority="15" aboveAverage="0" equalAverage="0" bottom="0" percent="0" rank="0" text="" dxfId="0">
      <formula>AND(ISNUMBER($D$20),$D$20&lt;0)</formula>
    </cfRule>
  </conditionalFormatting>
  <conditionalFormatting sqref="E20">
    <cfRule type="expression" priority="16" aboveAverage="0" equalAverage="0" bottom="0" percent="0" rank="0" text="" dxfId="0">
      <formula>AND(ISNUMBER($E$20),$E$20&lt;0)</formula>
    </cfRule>
  </conditionalFormatting>
  <conditionalFormatting sqref="H11">
    <cfRule type="expression" priority="17" aboveAverage="0" equalAverage="0" bottom="0" percent="0" rank="0" text="" dxfId="1">
      <formula>AND(ISNUMBER($H$11),$H$11&lt;0)</formula>
    </cfRule>
  </conditionalFormatting>
  <conditionalFormatting sqref="I14">
    <cfRule type="expression" priority="18" aboveAverage="0" equalAverage="0" bottom="0" percent="0" rank="0" text="" dxfId="2">
      <formula>AND(ISNUMBER($I$14),$I$14&lt;0)</formula>
    </cfRule>
  </conditionalFormatting>
  <conditionalFormatting sqref="I15">
    <cfRule type="expression" priority="19" aboveAverage="0" equalAverage="0" bottom="0" percent="0" rank="0" text="" dxfId="2">
      <formula>AND(ISNUMBER($I$15),$I$15&lt;0)</formula>
    </cfRule>
  </conditionalFormatting>
  <conditionalFormatting sqref="I16">
    <cfRule type="expression" priority="20" aboveAverage="0" equalAverage="0" bottom="0" percent="0" rank="0" text="" dxfId="2">
      <formula>AND(ISNUMBER($I$16),$I$16&lt;0)</formula>
    </cfRule>
  </conditionalFormatting>
  <conditionalFormatting sqref="H30">
    <cfRule type="expression" priority="21" aboveAverage="0" equalAverage="0" bottom="0" percent="0" rank="0" text="" dxfId="3">
      <formula>LEFT(H30,5)="Check"</formula>
    </cfRule>
    <cfRule type="expression" priority="22" aboveAverage="0" equalAverage="0" bottom="0" percent="0" rank="0" text="" dxfId="4">
      <formula>LEFT(H30,2)="OK"</formula>
    </cfRule>
  </conditionalFormatting>
  <conditionalFormatting sqref="H31">
    <cfRule type="expression" priority="23" aboveAverage="0" equalAverage="0" bottom="0" percent="0" rank="0" text="" dxfId="3">
      <formula>LEFT(H31,5)="Check"</formula>
    </cfRule>
    <cfRule type="expression" priority="24" aboveAverage="0" equalAverage="0" bottom="0" percent="0" rank="0" text="" dxfId="4">
      <formula>LEFT(H31,2)="OK"</formula>
    </cfRule>
  </conditionalFormatting>
  <conditionalFormatting sqref="H32">
    <cfRule type="expression" priority="25" aboveAverage="0" equalAverage="0" bottom="0" percent="0" rank="0" text="" dxfId="3">
      <formula>LEFT(H32,5)="Check"</formula>
    </cfRule>
    <cfRule type="expression" priority="26" aboveAverage="0" equalAverage="0" bottom="0" percent="0" rank="0" text="" dxfId="4">
      <formula>LEFT(H32,2)="OK"</formula>
    </cfRule>
  </conditionalFormatting>
  <dataValidations count="1">
    <dataValidation allowBlank="true" error="Enter a number." errorStyle="stop" errorTitle="Value" operator="between" showDropDown="false" showErrorMessage="true" showInputMessage="false" sqref="D8:D12"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18"/>
    <col collapsed="false" customWidth="true" hidden="false" outlineLevel="0" max="4" min="4" style="0" width="50"/>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47</v>
      </c>
      <c r="C2" s="1"/>
      <c r="D2" s="1"/>
      <c r="E2" s="1"/>
    </row>
    <row r="3" customFormat="false" ht="19.5" hidden="false" customHeight="true" outlineLevel="0" collapsed="false">
      <c r="A3" s="1"/>
      <c r="B3" s="3" t="s">
        <v>78</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79</v>
      </c>
      <c r="C7" s="6"/>
      <c r="D7" s="6"/>
    </row>
    <row r="8" customFormat="false" ht="15" hidden="false" customHeight="false" outlineLevel="0" collapsed="false">
      <c r="B8" s="18" t="s">
        <v>80</v>
      </c>
      <c r="C8" s="37" t="n">
        <f aca="false">N(Net_Income)</f>
        <v>180000</v>
      </c>
    </row>
    <row r="9" customFormat="false" ht="15" hidden="false" customHeight="false" outlineLevel="0" collapsed="false">
      <c r="B9" s="18" t="s">
        <v>81</v>
      </c>
      <c r="C9" s="19" t="n">
        <v>1500000</v>
      </c>
    </row>
    <row r="10" customFormat="false" ht="15" hidden="false" customHeight="false" outlineLevel="0" collapsed="false">
      <c r="B10" s="18" t="s">
        <v>82</v>
      </c>
      <c r="C10" s="19" t="n">
        <v>2000000</v>
      </c>
    </row>
    <row r="11" customFormat="false" ht="15" hidden="false" customHeight="false" outlineLevel="0" collapsed="false">
      <c r="B11" s="18" t="s">
        <v>83</v>
      </c>
      <c r="C11" s="37" t="n">
        <f aca="false">IF(AND(OR(ISNUMBER(Open_Base),ISNUMBER(Close_Base)),((IF(ISNUMBER(Open_Base),Open_Base,Close_Base))+(IF(ISNUMBER(Close_Base),Close_Base,Open_Base)))/2&gt;0),((IF(ISNUMBER(Open_Base),Open_Base,Close_Base))+(IF(ISNUMBER(Close_Base),Close_Base,Open_Base)))/2,"—")</f>
        <v>1000000</v>
      </c>
    </row>
    <row r="13" customFormat="false" ht="19.5" hidden="false" customHeight="true" outlineLevel="0" collapsed="false">
      <c r="B13" s="5" t="s">
        <v>84</v>
      </c>
      <c r="C13" s="6"/>
      <c r="D13" s="6"/>
    </row>
    <row r="14" customFormat="false" ht="15" hidden="false" customHeight="false" outlineLevel="0" collapsed="false">
      <c r="B14" s="38" t="s">
        <v>85</v>
      </c>
      <c r="C14" s="39" t="n">
        <f aca="false">IF(AND(ISNUMBER(C9),ISNUMBER(C10),ISNUMBER(C11),N(C9)&lt;&gt;0,N(C10)&gt;0,N(C11)&gt;0),C8/C9,"—")</f>
        <v>0.12</v>
      </c>
      <c r="D14" s="40" t="s">
        <v>86</v>
      </c>
    </row>
    <row r="15" customFormat="false" ht="22.35" hidden="false" customHeight="false" outlineLevel="0" collapsed="false">
      <c r="B15" s="38" t="s">
        <v>87</v>
      </c>
      <c r="C15" s="41" t="n">
        <f aca="false">IF(AND(ISNUMBER(C9),ISNUMBER(C10),ISNUMBER(C11),N(C9)&lt;&gt;0,N(C10)&gt;0,N(C11)&gt;0),C9/C10,"—")</f>
        <v>0.75</v>
      </c>
      <c r="D15" s="40" t="s">
        <v>88</v>
      </c>
    </row>
    <row r="16" customFormat="false" ht="15" hidden="false" customHeight="false" outlineLevel="0" collapsed="false">
      <c r="B16" s="38" t="s">
        <v>89</v>
      </c>
      <c r="C16" s="39" t="n">
        <f aca="false">IF(AND(ISNUMBER(C9),ISNUMBER(C10),ISNUMBER(C11),N(C9)&lt;&gt;0,N(C10)&gt;0,N(C11)&gt;0),C14*C15,"—")</f>
        <v>0.09</v>
      </c>
      <c r="D16" s="40" t="s">
        <v>90</v>
      </c>
    </row>
    <row r="17" customFormat="false" ht="22.35" hidden="false" customHeight="false" outlineLevel="0" collapsed="false">
      <c r="B17" s="38" t="s">
        <v>91</v>
      </c>
      <c r="C17" s="41" t="n">
        <f aca="false">IF(AND(ISNUMBER(C9),ISNUMBER(C10),ISNUMBER(C11),N(C9)&lt;&gt;0,N(C10)&gt;0,N(C11)&gt;0),C10/C11,"—")</f>
        <v>2</v>
      </c>
      <c r="D17" s="40" t="s">
        <v>92</v>
      </c>
    </row>
    <row r="18" customFormat="false" ht="15" hidden="false" customHeight="false" outlineLevel="0" collapsed="false">
      <c r="B18" s="38" t="s">
        <v>93</v>
      </c>
      <c r="C18" s="39" t="n">
        <f aca="false">IF(AND(ISNUMBER(C9),ISNUMBER(C10),ISNUMBER(C11),N(C9)&lt;&gt;0,N(C10)&gt;0,N(C11)&gt;0),C16*C17,"—")</f>
        <v>0.18</v>
      </c>
      <c r="D18" s="40" t="s">
        <v>94</v>
      </c>
    </row>
    <row r="19" customFormat="false" ht="15" hidden="false" customHeight="false" outlineLevel="0" collapsed="false">
      <c r="B19" s="38" t="s">
        <v>95</v>
      </c>
      <c r="C19" s="42" t="n">
        <f aca="false">IF(AND(ISNUMBER(C9),ISNUMBER(C10),ISNUMBER(C11),N(C9)&lt;&gt;0,N(C10)&gt;0,N(C11)&gt;0),(C18-C16)*100,"—")</f>
        <v>9</v>
      </c>
      <c r="D19" s="40" t="s">
        <v>96</v>
      </c>
    </row>
    <row r="21" customFormat="false" ht="43.5" hidden="false" customHeight="true" outlineLevel="0" collapsed="false">
      <c r="B21" s="20" t="s">
        <v>97</v>
      </c>
      <c r="C21" s="20"/>
      <c r="D21" s="20"/>
    </row>
    <row r="22" customFormat="false" ht="15" hidden="false" customHeight="false" outlineLevel="0" collapsed="false">
      <c r="B22" s="20"/>
      <c r="C22" s="20"/>
      <c r="D22" s="20"/>
    </row>
  </sheetData>
  <mergeCells count="1">
    <mergeCell ref="B21:D22"/>
  </mergeCells>
  <dataValidations count="1">
    <dataValidation allowBlank="true" error="Enter a number." errorStyle="stop" errorTitle="Value" operator="between" showDropDown="false" showErrorMessage="true" showInputMessage="false" sqref="C9:C11"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G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6" min="3" style="0" width="18"/>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49</v>
      </c>
      <c r="C2" s="1"/>
      <c r="D2" s="1"/>
      <c r="E2" s="1"/>
      <c r="F2" s="1"/>
      <c r="G2" s="1"/>
    </row>
    <row r="3" customFormat="false" ht="19.5" hidden="false" customHeight="true" outlineLevel="0" collapsed="false">
      <c r="A3" s="1"/>
      <c r="B3" s="3" t="s">
        <v>98</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26"/>
      <c r="C7" s="27" t="s">
        <v>99</v>
      </c>
      <c r="D7" s="27" t="s">
        <v>100</v>
      </c>
      <c r="E7" s="27" t="s">
        <v>101</v>
      </c>
      <c r="F7" s="27" t="s">
        <v>102</v>
      </c>
    </row>
    <row r="8" customFormat="false" ht="30" hidden="false" customHeight="true" outlineLevel="0" collapsed="false">
      <c r="B8" s="38" t="s">
        <v>103</v>
      </c>
      <c r="C8" s="43" t="s">
        <v>104</v>
      </c>
      <c r="D8" s="43" t="s">
        <v>105</v>
      </c>
      <c r="E8" s="43" t="s">
        <v>106</v>
      </c>
      <c r="F8" s="43" t="s">
        <v>107</v>
      </c>
    </row>
    <row r="9" customFormat="false" ht="15" hidden="false" customHeight="false" outlineLevel="0" collapsed="false">
      <c r="B9" s="38" t="s">
        <v>14</v>
      </c>
      <c r="C9" s="19" t="n">
        <v>75000</v>
      </c>
      <c r="D9" s="19" t="n">
        <v>75000</v>
      </c>
      <c r="E9" s="19" t="n">
        <v>180000</v>
      </c>
      <c r="F9" s="19" t="n">
        <v>240000</v>
      </c>
    </row>
    <row r="10" customFormat="false" ht="15" hidden="false" customHeight="false" outlineLevel="0" collapsed="false">
      <c r="B10" s="38" t="s">
        <v>108</v>
      </c>
      <c r="C10" s="19" t="n">
        <v>500000</v>
      </c>
      <c r="D10" s="19" t="n">
        <v>250000</v>
      </c>
      <c r="E10" s="19" t="n">
        <v>1000000</v>
      </c>
      <c r="F10" s="19" t="n">
        <v>1600000</v>
      </c>
    </row>
    <row r="11" customFormat="false" ht="15" hidden="false" customHeight="false" outlineLevel="0" collapsed="false">
      <c r="B11" s="38" t="s">
        <v>109</v>
      </c>
      <c r="C11" s="19" t="n">
        <v>500000</v>
      </c>
      <c r="D11" s="19" t="n">
        <v>500000</v>
      </c>
      <c r="E11" s="19" t="n">
        <v>1300000</v>
      </c>
      <c r="F11" s="19" t="n">
        <v>2400000</v>
      </c>
    </row>
    <row r="13" customFormat="false" ht="19.5" hidden="false" customHeight="true" outlineLevel="0" collapsed="false">
      <c r="B13" s="5" t="s">
        <v>110</v>
      </c>
      <c r="C13" s="6"/>
      <c r="D13" s="6"/>
      <c r="E13" s="6"/>
      <c r="F13" s="6"/>
    </row>
    <row r="14" customFormat="false" ht="15" hidden="false" customHeight="false" outlineLevel="0" collapsed="false">
      <c r="B14" s="38" t="s">
        <v>111</v>
      </c>
      <c r="C14" s="39" t="n">
        <f aca="false">IF(AND(ISNUMBER(C10),N(C10)&gt;0),N(C9)/C10,"—")</f>
        <v>0.15</v>
      </c>
      <c r="D14" s="39" t="n">
        <f aca="false">IF(AND(ISNUMBER(D10),N(D10)&gt;0),N(D9)/D10,"—")</f>
        <v>0.3</v>
      </c>
      <c r="E14" s="39" t="n">
        <f aca="false">IF(AND(ISNUMBER(E10),N(E10)&gt;0),N(E9)/E10,"—")</f>
        <v>0.18</v>
      </c>
      <c r="F14" s="39" t="n">
        <f aca="false">IF(AND(ISNUMBER(F10),N(F10)&gt;0),N(F9)/F10,"—")</f>
        <v>0.15</v>
      </c>
    </row>
    <row r="15" customFormat="false" ht="15" hidden="false" customHeight="false" outlineLevel="0" collapsed="false">
      <c r="B15" s="38" t="s">
        <v>112</v>
      </c>
      <c r="C15" s="30" t="n">
        <f aca="false">IF(AND(ISNUMBER(C11),N(C11)&gt;0),N(C9)/C11,"—")</f>
        <v>0.15</v>
      </c>
      <c r="D15" s="30" t="n">
        <f aca="false">IF(AND(ISNUMBER(D11),N(D11)&gt;0),N(D9)/D11,"—")</f>
        <v>0.15</v>
      </c>
      <c r="E15" s="30" t="n">
        <f aca="false">IF(AND(ISNUMBER(E11),N(E11)&gt;0),N(E9)/E11,"—")</f>
        <v>0.138461538461538</v>
      </c>
      <c r="F15" s="30" t="n">
        <f aca="false">IF(AND(ISNUMBER(F11),N(F11)&gt;0),N(F9)/F11,"—")</f>
        <v>0.1</v>
      </c>
    </row>
    <row r="16" customFormat="false" ht="15" hidden="false" customHeight="false" outlineLevel="0" collapsed="false">
      <c r="B16" s="38" t="s">
        <v>91</v>
      </c>
      <c r="C16" s="44" t="n">
        <f aca="false">IF(AND(AND(ISNUMBER(C10),N(C10)&gt;0),ISNUMBER(C11),N(C11)&gt;0),C11/C10,"—")</f>
        <v>1</v>
      </c>
      <c r="D16" s="44" t="n">
        <f aca="false">IF(AND(AND(ISNUMBER(D10),N(D10)&gt;0),ISNUMBER(D11),N(D11)&gt;0),D11/D10,"—")</f>
        <v>2</v>
      </c>
      <c r="E16" s="44" t="n">
        <f aca="false">IF(AND(AND(ISNUMBER(E10),N(E10)&gt;0),ISNUMBER(E11),N(E11)&gt;0),E11/E10,"—")</f>
        <v>1.3</v>
      </c>
      <c r="F16" s="44" t="n">
        <f aca="false">IF(AND(AND(ISNUMBER(F10),N(F10)&gt;0),ISNUMBER(F11),N(F11)&gt;0),F11/F10,"—")</f>
        <v>1.5</v>
      </c>
    </row>
    <row r="17" customFormat="false" ht="15" hidden="false" customHeight="false" outlineLevel="0" collapsed="false">
      <c r="B17" s="38" t="s">
        <v>113</v>
      </c>
      <c r="C17" s="45" t="n">
        <f aca="false">IF(ISNUMBER(C14),RANK(C14,$C$14:$F$14,0),"—")</f>
        <v>3</v>
      </c>
      <c r="D17" s="45" t="n">
        <f aca="false">IF(ISNUMBER(D14),RANK(D14,$C$14:$F$14,0),"—")</f>
        <v>1</v>
      </c>
      <c r="E17" s="45" t="n">
        <f aca="false">IF(ISNUMBER(E14),RANK(E14,$C$14:$F$14,0),"—")</f>
        <v>2</v>
      </c>
      <c r="F17" s="45" t="n">
        <f aca="false">IF(ISNUMBER(F14),RANK(F14,$C$14:$F$14,0),"—")</f>
        <v>3</v>
      </c>
    </row>
    <row r="19" customFormat="false" ht="30" hidden="false" customHeight="true" outlineLevel="0" collapsed="false">
      <c r="B19" s="20" t="s">
        <v>114</v>
      </c>
      <c r="C19" s="20"/>
      <c r="D19" s="20"/>
      <c r="E19" s="20"/>
      <c r="F19" s="20"/>
    </row>
    <row r="20" customFormat="false" ht="15" hidden="false" customHeight="false" outlineLevel="0" collapsed="false">
      <c r="B20" s="20"/>
      <c r="C20" s="20"/>
      <c r="D20" s="20"/>
      <c r="E20" s="20"/>
      <c r="F20" s="20"/>
    </row>
  </sheetData>
  <mergeCells count="1">
    <mergeCell ref="B19:F20"/>
  </mergeCells>
  <conditionalFormatting sqref="C14">
    <cfRule type="expression" priority="2" aboveAverage="0" equalAverage="0" bottom="0" percent="0" rank="0" text="" dxfId="5">
      <formula>AND(ISNUMBER($C$14),$C$14&lt;0)</formula>
    </cfRule>
  </conditionalFormatting>
  <conditionalFormatting sqref="D14">
    <cfRule type="expression" priority="3" aboveAverage="0" equalAverage="0" bottom="0" percent="0" rank="0" text="" dxfId="5">
      <formula>AND(ISNUMBER($D$14),$D$14&lt;0)</formula>
    </cfRule>
  </conditionalFormatting>
  <conditionalFormatting sqref="E14">
    <cfRule type="expression" priority="4" aboveAverage="0" equalAverage="0" bottom="0" percent="0" rank="0" text="" dxfId="5">
      <formula>AND(ISNUMBER($E$14),$E$14&lt;0)</formula>
    </cfRule>
  </conditionalFormatting>
  <conditionalFormatting sqref="F14">
    <cfRule type="expression" priority="5" aboveAverage="0" equalAverage="0" bottom="0" percent="0" rank="0" text="" dxfId="5">
      <formula>AND(ISNUMBER($F$14),$F$14&lt;0)</formula>
    </cfRule>
  </conditionalFormatting>
  <conditionalFormatting sqref="C17:F17">
    <cfRule type="expression" priority="6" aboveAverage="0" equalAverage="0" bottom="0" percent="0" rank="0" text="" dxfId="6">
      <formula>C17=1</formula>
    </cfRule>
  </conditionalFormatting>
  <dataValidations count="1">
    <dataValidation allowBlank="true" error="Enter a number." errorStyle="stop" errorTitle="Value" operator="between" showDropDown="false" showErrorMessage="true" showInputMessage="false" sqref="C9:F11"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51</v>
      </c>
      <c r="C2" s="1"/>
      <c r="D2" s="1"/>
      <c r="E2" s="1"/>
      <c r="F2" s="1"/>
      <c r="G2" s="1"/>
    </row>
    <row r="3" customFormat="false" ht="19.5" hidden="false" customHeight="true" outlineLevel="0" collapsed="false">
      <c r="A3" s="1"/>
      <c r="B3" s="3" t="s">
        <v>115</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116</v>
      </c>
      <c r="C7" s="6"/>
      <c r="D7" s="6"/>
      <c r="E7" s="6"/>
      <c r="F7" s="6"/>
    </row>
    <row r="8" customFormat="false" ht="30" hidden="false" customHeight="true" outlineLevel="0" collapsed="false">
      <c r="B8" s="7" t="s">
        <v>117</v>
      </c>
      <c r="C8" s="7"/>
      <c r="D8" s="7"/>
      <c r="E8" s="7"/>
      <c r="F8" s="7"/>
    </row>
    <row r="9" customFormat="false" ht="15" hidden="false" customHeight="false" outlineLevel="0" collapsed="false">
      <c r="B9" s="18" t="s">
        <v>14</v>
      </c>
      <c r="C9" s="19" t="n">
        <v>180000</v>
      </c>
    </row>
    <row r="10" customFormat="false" ht="15" hidden="false" customHeight="false" outlineLevel="0" collapsed="false">
      <c r="B10" s="18" t="s">
        <v>118</v>
      </c>
      <c r="C10" s="19" t="n">
        <v>900000</v>
      </c>
    </row>
    <row r="11" customFormat="false" ht="15" hidden="false" customHeight="false" outlineLevel="0" collapsed="false">
      <c r="B11" s="18" t="s">
        <v>119</v>
      </c>
      <c r="C11" s="19" t="n">
        <v>1100000</v>
      </c>
    </row>
    <row r="12" customFormat="false" ht="15" hidden="false" customHeight="true" outlineLevel="0" collapsed="false">
      <c r="B12" s="38" t="s">
        <v>108</v>
      </c>
      <c r="C12" s="46" t="n">
        <f aca="false">(C10+C11)/2</f>
        <v>1000000</v>
      </c>
      <c r="D12" s="20" t="s">
        <v>120</v>
      </c>
      <c r="E12" s="20"/>
      <c r="F12" s="20"/>
    </row>
    <row r="13" customFormat="false" ht="15" hidden="false" customHeight="true" outlineLevel="0" collapsed="false">
      <c r="B13" s="38" t="s">
        <v>111</v>
      </c>
      <c r="C13" s="39" t="n">
        <f aca="false">C9/C12</f>
        <v>0.18</v>
      </c>
      <c r="D13" s="20" t="s">
        <v>121</v>
      </c>
      <c r="E13" s="20"/>
      <c r="F13" s="20"/>
    </row>
    <row r="14" customFormat="false" ht="15" hidden="false" customHeight="true" outlineLevel="0" collapsed="false">
      <c r="B14" s="38" t="s">
        <v>122</v>
      </c>
      <c r="C14" s="39" t="n">
        <f aca="false">C9/C11</f>
        <v>0.163636363636364</v>
      </c>
      <c r="D14" s="20" t="s">
        <v>123</v>
      </c>
      <c r="E14" s="20"/>
      <c r="F14" s="20"/>
    </row>
    <row r="16" customFormat="false" ht="19.5" hidden="false" customHeight="true" outlineLevel="0" collapsed="false">
      <c r="B16" s="5" t="s">
        <v>124</v>
      </c>
      <c r="C16" s="6"/>
      <c r="D16" s="6"/>
      <c r="E16" s="6"/>
      <c r="F16" s="6"/>
    </row>
    <row r="17" customFormat="false" ht="30" hidden="false" customHeight="true" outlineLevel="0" collapsed="false">
      <c r="B17" s="7" t="s">
        <v>125</v>
      </c>
      <c r="C17" s="7"/>
      <c r="D17" s="7"/>
      <c r="E17" s="7"/>
      <c r="F17" s="7"/>
    </row>
    <row r="18" customFormat="false" ht="15" hidden="false" customHeight="true" outlineLevel="0" collapsed="false">
      <c r="B18" s="38" t="s">
        <v>126</v>
      </c>
      <c r="C18" s="39" t="n">
        <f aca="false">75000/500000</f>
        <v>0.15</v>
      </c>
      <c r="D18" s="20" t="s">
        <v>127</v>
      </c>
      <c r="E18" s="20"/>
      <c r="F18" s="20"/>
    </row>
    <row r="19" customFormat="false" ht="15" hidden="false" customHeight="true" outlineLevel="0" collapsed="false">
      <c r="B19" s="38" t="s">
        <v>128</v>
      </c>
      <c r="C19" s="39" t="n">
        <f aca="false">75000/250000</f>
        <v>0.3</v>
      </c>
      <c r="D19" s="20" t="s">
        <v>129</v>
      </c>
      <c r="E19" s="20"/>
      <c r="F19" s="20"/>
    </row>
    <row r="21" customFormat="false" ht="19.5" hidden="false" customHeight="true" outlineLevel="0" collapsed="false">
      <c r="B21" s="5" t="s">
        <v>130</v>
      </c>
      <c r="C21" s="6"/>
      <c r="D21" s="6"/>
      <c r="E21" s="6"/>
      <c r="F21" s="6"/>
    </row>
    <row r="22" customFormat="false" ht="30" hidden="false" customHeight="true" outlineLevel="0" collapsed="false">
      <c r="B22" s="7" t="s">
        <v>131</v>
      </c>
      <c r="C22" s="7"/>
      <c r="D22" s="7"/>
      <c r="E22" s="7"/>
      <c r="F22" s="7"/>
    </row>
    <row r="23" customFormat="false" ht="15" hidden="false" customHeight="true" outlineLevel="0" collapsed="false">
      <c r="B23" s="38" t="s">
        <v>132</v>
      </c>
      <c r="C23" s="39" t="n">
        <f aca="false">240000/2000000</f>
        <v>0.12</v>
      </c>
      <c r="D23" s="20" t="s">
        <v>133</v>
      </c>
      <c r="E23" s="20"/>
      <c r="F23" s="20"/>
    </row>
    <row r="24" customFormat="false" ht="15" hidden="false" customHeight="true" outlineLevel="0" collapsed="false">
      <c r="B24" s="38" t="s">
        <v>134</v>
      </c>
      <c r="C24" s="39" t="n">
        <f aca="false">240000/((2000000+1200000)/2)</f>
        <v>0.15</v>
      </c>
      <c r="D24" s="20" t="s">
        <v>135</v>
      </c>
      <c r="E24" s="20"/>
      <c r="F24" s="20"/>
    </row>
    <row r="25" customFormat="false" ht="15" hidden="false" customHeight="true" outlineLevel="0" collapsed="false">
      <c r="B25" s="38" t="s">
        <v>122</v>
      </c>
      <c r="C25" s="39" t="n">
        <f aca="false">240000/1200000</f>
        <v>0.2</v>
      </c>
      <c r="D25" s="20" t="s">
        <v>136</v>
      </c>
      <c r="E25" s="20"/>
      <c r="F25" s="20"/>
    </row>
    <row r="27" customFormat="false" ht="19.5" hidden="false" customHeight="true" outlineLevel="0" collapsed="false">
      <c r="B27" s="5" t="s">
        <v>137</v>
      </c>
      <c r="C27" s="6"/>
      <c r="D27" s="6"/>
      <c r="E27" s="6"/>
      <c r="F27" s="6"/>
    </row>
    <row r="28" customFormat="false" ht="30" hidden="false" customHeight="true" outlineLevel="0" collapsed="false">
      <c r="B28" s="7" t="s">
        <v>138</v>
      </c>
      <c r="C28" s="7"/>
      <c r="D28" s="7"/>
      <c r="E28" s="7"/>
      <c r="F28" s="7"/>
    </row>
    <row r="29" customFormat="false" ht="15" hidden="false" customHeight="true" outlineLevel="0" collapsed="false">
      <c r="B29" s="38" t="s">
        <v>139</v>
      </c>
      <c r="C29" s="39" t="n">
        <f aca="false">0.1*1.2*2</f>
        <v>0.24</v>
      </c>
      <c r="D29" s="20" t="s">
        <v>140</v>
      </c>
      <c r="E29" s="20"/>
      <c r="F29" s="20"/>
    </row>
    <row r="30" customFormat="false" ht="15" hidden="false" customHeight="true" outlineLevel="0" collapsed="false">
      <c r="B30" s="38" t="s">
        <v>141</v>
      </c>
      <c r="C30" s="39" t="n">
        <f aca="false">0.2*1.2*1</f>
        <v>0.24</v>
      </c>
      <c r="D30" s="20" t="s">
        <v>142</v>
      </c>
      <c r="E30" s="20"/>
      <c r="F30" s="20"/>
    </row>
    <row r="32" customFormat="false" ht="15" hidden="false" customHeight="true" outlineLevel="0" collapsed="false">
      <c r="B32" s="15" t="s">
        <v>143</v>
      </c>
      <c r="C32" s="15"/>
      <c r="D32" s="15"/>
      <c r="E32" s="15"/>
      <c r="F32" s="15"/>
    </row>
  </sheetData>
  <mergeCells count="15">
    <mergeCell ref="B8:F8"/>
    <mergeCell ref="D12:F12"/>
    <mergeCell ref="D13:F13"/>
    <mergeCell ref="D14:F14"/>
    <mergeCell ref="B17:F17"/>
    <mergeCell ref="D18:F18"/>
    <mergeCell ref="D19:F19"/>
    <mergeCell ref="B22:F22"/>
    <mergeCell ref="D23:F23"/>
    <mergeCell ref="D24:F24"/>
    <mergeCell ref="D25:F25"/>
    <mergeCell ref="B28:F28"/>
    <mergeCell ref="D29:F29"/>
    <mergeCell ref="D30:F30"/>
    <mergeCell ref="B32:F32"/>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53</v>
      </c>
      <c r="C2" s="1"/>
      <c r="D2" s="1"/>
      <c r="E2" s="1"/>
    </row>
    <row r="3" customFormat="false" ht="19.5" hidden="false" customHeight="true" outlineLevel="0" collapsed="false">
      <c r="A3" s="1"/>
      <c r="B3" s="3" t="s">
        <v>144</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145</v>
      </c>
      <c r="C7" s="6"/>
      <c r="D7" s="6"/>
    </row>
    <row r="8" customFormat="false" ht="19.5" hidden="false" customHeight="true" outlineLevel="0" collapsed="false">
      <c r="B8" s="26" t="s">
        <v>146</v>
      </c>
      <c r="C8" s="27" t="s">
        <v>147</v>
      </c>
      <c r="D8" s="27" t="s">
        <v>148</v>
      </c>
    </row>
    <row r="9" customFormat="false" ht="39" hidden="false" customHeight="true" outlineLevel="0" collapsed="false">
      <c r="B9" s="47" t="s">
        <v>149</v>
      </c>
      <c r="C9" s="48" t="s">
        <v>150</v>
      </c>
      <c r="D9" s="49" t="s">
        <v>151</v>
      </c>
    </row>
    <row r="10" customFormat="false" ht="30" hidden="false" customHeight="true" outlineLevel="0" collapsed="false">
      <c r="B10" s="47" t="s">
        <v>111</v>
      </c>
      <c r="C10" s="48" t="s">
        <v>152</v>
      </c>
      <c r="D10" s="49" t="s">
        <v>153</v>
      </c>
    </row>
    <row r="11" customFormat="false" ht="30" hidden="false" customHeight="true" outlineLevel="0" collapsed="false">
      <c r="B11" s="47" t="s">
        <v>72</v>
      </c>
      <c r="C11" s="48" t="s">
        <v>154</v>
      </c>
      <c r="D11" s="49" t="s">
        <v>155</v>
      </c>
    </row>
    <row r="12" customFormat="false" ht="30" hidden="false" customHeight="true" outlineLevel="0" collapsed="false">
      <c r="B12" s="47" t="s">
        <v>73</v>
      </c>
      <c r="C12" s="48" t="s">
        <v>156</v>
      </c>
      <c r="D12" s="49" t="s">
        <v>157</v>
      </c>
    </row>
    <row r="13" customFormat="false" ht="30" hidden="false" customHeight="true" outlineLevel="0" collapsed="false">
      <c r="B13" s="47" t="s">
        <v>158</v>
      </c>
      <c r="C13" s="48" t="s">
        <v>159</v>
      </c>
      <c r="D13" s="49" t="s">
        <v>160</v>
      </c>
    </row>
    <row r="15" customFormat="false" ht="19.5" hidden="false" customHeight="true" outlineLevel="0" collapsed="false">
      <c r="B15" s="5" t="s">
        <v>161</v>
      </c>
      <c r="C15" s="6"/>
      <c r="D15" s="6"/>
    </row>
    <row r="16" customFormat="false" ht="18" hidden="false" customHeight="true" outlineLevel="0" collapsed="false">
      <c r="B16" s="7" t="s">
        <v>162</v>
      </c>
      <c r="C16" s="7"/>
      <c r="D16" s="7"/>
    </row>
    <row r="17" customFormat="false" ht="18" hidden="false" customHeight="true" outlineLevel="0" collapsed="false">
      <c r="B17" s="7" t="s">
        <v>163</v>
      </c>
      <c r="C17" s="7"/>
      <c r="D17" s="7"/>
    </row>
    <row r="18" customFormat="false" ht="18" hidden="false" customHeight="true" outlineLevel="0" collapsed="false">
      <c r="B18" s="7" t="s">
        <v>164</v>
      </c>
      <c r="C18" s="7"/>
      <c r="D18" s="7"/>
    </row>
    <row r="19" customFormat="false" ht="30" hidden="false" customHeight="true" outlineLevel="0" collapsed="false">
      <c r="B19" s="7" t="s">
        <v>165</v>
      </c>
      <c r="C19" s="7"/>
      <c r="D19" s="7"/>
    </row>
    <row r="21" customFormat="false" ht="19.5" hidden="false" customHeight="true" outlineLevel="0" collapsed="false">
      <c r="B21" s="5" t="s">
        <v>166</v>
      </c>
      <c r="C21" s="6"/>
      <c r="D21" s="6"/>
    </row>
    <row r="22" customFormat="false" ht="18" hidden="false" customHeight="true" outlineLevel="0" collapsed="false">
      <c r="B22" s="8" t="s">
        <v>167</v>
      </c>
      <c r="C22" s="7" t="s">
        <v>168</v>
      </c>
      <c r="D22" s="7"/>
    </row>
    <row r="23" customFormat="false" ht="18" hidden="false" customHeight="true" outlineLevel="0" collapsed="false">
      <c r="B23" s="8" t="s">
        <v>111</v>
      </c>
      <c r="C23" s="50" t="s">
        <v>169</v>
      </c>
      <c r="D23" s="50"/>
    </row>
    <row r="24" customFormat="false" ht="18" hidden="false" customHeight="true" outlineLevel="0" collapsed="false">
      <c r="B24" s="8" t="s">
        <v>170</v>
      </c>
      <c r="C24" s="50" t="s">
        <v>171</v>
      </c>
      <c r="D24" s="50"/>
    </row>
    <row r="25" customFormat="false" ht="18" hidden="false" customHeight="true" outlineLevel="0" collapsed="false">
      <c r="B25" s="8" t="s">
        <v>172</v>
      </c>
      <c r="C25" s="7" t="s">
        <v>173</v>
      </c>
      <c r="D25" s="7"/>
    </row>
    <row r="27" customFormat="false" ht="19.5" hidden="false" customHeight="true" outlineLevel="0" collapsed="false">
      <c r="B27" s="5" t="s">
        <v>174</v>
      </c>
      <c r="C27" s="6"/>
      <c r="D27" s="6"/>
    </row>
    <row r="28" customFormat="false" ht="15" hidden="false" customHeight="false" outlineLevel="0" collapsed="false">
      <c r="B28" s="51" t="s">
        <v>175</v>
      </c>
      <c r="C28" s="18" t="s">
        <v>176</v>
      </c>
    </row>
    <row r="29" customFormat="false" ht="15" hidden="false" customHeight="false" outlineLevel="0" collapsed="false">
      <c r="B29" s="51" t="s">
        <v>177</v>
      </c>
      <c r="C29" s="18" t="s">
        <v>178</v>
      </c>
    </row>
    <row r="30" customFormat="false" ht="15" hidden="false" customHeight="false" outlineLevel="0" collapsed="false">
      <c r="B30" s="51" t="s">
        <v>179</v>
      </c>
      <c r="C30" s="18" t="s">
        <v>180</v>
      </c>
    </row>
    <row r="31" customFormat="false" ht="15" hidden="false" customHeight="false" outlineLevel="0" collapsed="false">
      <c r="B31" s="51" t="s">
        <v>181</v>
      </c>
      <c r="C31" s="18" t="s">
        <v>182</v>
      </c>
    </row>
    <row r="32" customFormat="false" ht="15" hidden="false" customHeight="false" outlineLevel="0" collapsed="false">
      <c r="B32" s="51" t="s">
        <v>183</v>
      </c>
      <c r="C32" s="18" t="s">
        <v>184</v>
      </c>
    </row>
    <row r="33" customFormat="false" ht="15" hidden="false" customHeight="false" outlineLevel="0" collapsed="false">
      <c r="B33" s="51" t="s">
        <v>185</v>
      </c>
      <c r="C33" s="18" t="s">
        <v>186</v>
      </c>
    </row>
    <row r="34" customFormat="false" ht="15" hidden="false" customHeight="false" outlineLevel="0" collapsed="false">
      <c r="B34" s="51" t="s">
        <v>187</v>
      </c>
      <c r="C34" s="18" t="s">
        <v>188</v>
      </c>
    </row>
  </sheetData>
  <mergeCells count="8">
    <mergeCell ref="B16:D16"/>
    <mergeCell ref="B17:D17"/>
    <mergeCell ref="B18:D18"/>
    <mergeCell ref="B19:D19"/>
    <mergeCell ref="C22:D22"/>
    <mergeCell ref="C23:D23"/>
    <mergeCell ref="C24:D24"/>
    <mergeCell ref="C25:D25"/>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55</v>
      </c>
      <c r="C2" s="1"/>
      <c r="D2" s="1"/>
      <c r="E2" s="1"/>
      <c r="F2" s="1"/>
    </row>
    <row r="3" customFormat="false" ht="19.5" hidden="false" customHeight="true" outlineLevel="0" collapsed="false">
      <c r="A3" s="1"/>
      <c r="B3" s="3" t="s">
        <v>189</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26" t="s">
        <v>190</v>
      </c>
      <c r="C7" s="27" t="s">
        <v>191</v>
      </c>
      <c r="D7" s="27" t="s">
        <v>192</v>
      </c>
      <c r="E7" s="27" t="s">
        <v>146</v>
      </c>
    </row>
    <row r="8" customFormat="false" ht="15" hidden="false" customHeight="false" outlineLevel="0" collapsed="false">
      <c r="B8" s="52" t="s">
        <v>193</v>
      </c>
      <c r="C8" s="53" t="n">
        <f aca="false">'Worked Examples'!C12</f>
        <v>1000000</v>
      </c>
      <c r="D8" s="54" t="n">
        <v>1000000</v>
      </c>
      <c r="E8" s="55" t="str">
        <f aca="false">IF(ISNUMBER(C8),IF(ROUND(C8,2)=ROUND(D8,2),"PASS","FAIL"),"FAIL")</f>
        <v>PASS</v>
      </c>
    </row>
    <row r="9" customFormat="false" ht="15" hidden="false" customHeight="false" outlineLevel="0" collapsed="false">
      <c r="B9" s="52" t="s">
        <v>194</v>
      </c>
      <c r="C9" s="56" t="n">
        <f aca="false">'Worked Examples'!C13</f>
        <v>0.18</v>
      </c>
      <c r="D9" s="57" t="n">
        <v>0.18</v>
      </c>
      <c r="E9" s="55" t="str">
        <f aca="false">IF(ISNUMBER(C9),IF(ROUND(C9,4)=ROUND(D9,4),"PASS","FAIL"),"FAIL")</f>
        <v>PASS</v>
      </c>
    </row>
    <row r="10" customFormat="false" ht="15" hidden="false" customHeight="false" outlineLevel="0" collapsed="false">
      <c r="B10" s="52" t="s">
        <v>195</v>
      </c>
      <c r="C10" s="56" t="n">
        <f aca="false">'Worked Examples'!C14</f>
        <v>0.163636363636364</v>
      </c>
      <c r="D10" s="57" t="n">
        <v>0.1636</v>
      </c>
      <c r="E10" s="55" t="str">
        <f aca="false">IF(ISNUMBER(C10),IF(ROUND(C10,4)=ROUND(D10,4),"PASS","FAIL"),"FAIL")</f>
        <v>PASS</v>
      </c>
    </row>
    <row r="11" customFormat="false" ht="15" hidden="false" customHeight="false" outlineLevel="0" collapsed="false">
      <c r="B11" s="52" t="s">
        <v>196</v>
      </c>
      <c r="C11" s="56" t="n">
        <f aca="false">'Worked Examples'!C18</f>
        <v>0.15</v>
      </c>
      <c r="D11" s="57" t="n">
        <v>0.15</v>
      </c>
      <c r="E11" s="55" t="str">
        <f aca="false">IF(ISNUMBER(C11),IF(ROUND(C11,4)=ROUND(D11,4),"PASS","FAIL"),"FAIL")</f>
        <v>PASS</v>
      </c>
    </row>
    <row r="12" customFormat="false" ht="15" hidden="false" customHeight="false" outlineLevel="0" collapsed="false">
      <c r="B12" s="52" t="s">
        <v>197</v>
      </c>
      <c r="C12" s="56" t="n">
        <f aca="false">'Worked Examples'!C19</f>
        <v>0.3</v>
      </c>
      <c r="D12" s="57" t="n">
        <v>0.3</v>
      </c>
      <c r="E12" s="55" t="str">
        <f aca="false">IF(ISNUMBER(C12),IF(ROUND(C12,4)=ROUND(D12,4),"PASS","FAIL"),"FAIL")</f>
        <v>PASS</v>
      </c>
    </row>
    <row r="13" customFormat="false" ht="15" hidden="false" customHeight="false" outlineLevel="0" collapsed="false">
      <c r="B13" s="52" t="s">
        <v>198</v>
      </c>
      <c r="C13" s="56" t="n">
        <f aca="false">'Worked Examples'!C23</f>
        <v>0.12</v>
      </c>
      <c r="D13" s="57" t="n">
        <v>0.12</v>
      </c>
      <c r="E13" s="55" t="str">
        <f aca="false">IF(ISNUMBER(C13),IF(ROUND(C13,4)=ROUND(D13,4),"PASS","FAIL"),"FAIL")</f>
        <v>PASS</v>
      </c>
    </row>
    <row r="14" customFormat="false" ht="15" hidden="false" customHeight="false" outlineLevel="0" collapsed="false">
      <c r="B14" s="52" t="s">
        <v>199</v>
      </c>
      <c r="C14" s="56" t="n">
        <f aca="false">'Worked Examples'!C24</f>
        <v>0.15</v>
      </c>
      <c r="D14" s="57" t="n">
        <v>0.15</v>
      </c>
      <c r="E14" s="55" t="str">
        <f aca="false">IF(ISNUMBER(C14),IF(ROUND(C14,4)=ROUND(D14,4),"PASS","FAIL"),"FAIL")</f>
        <v>PASS</v>
      </c>
    </row>
    <row r="15" customFormat="false" ht="15" hidden="false" customHeight="false" outlineLevel="0" collapsed="false">
      <c r="B15" s="52" t="s">
        <v>200</v>
      </c>
      <c r="C15" s="56" t="n">
        <f aca="false">'Worked Examples'!C25</f>
        <v>0.2</v>
      </c>
      <c r="D15" s="57" t="n">
        <v>0.2</v>
      </c>
      <c r="E15" s="55" t="str">
        <f aca="false">IF(ISNUMBER(C15),IF(ROUND(C15,4)=ROUND(D15,4),"PASS","FAIL"),"FAIL")</f>
        <v>PASS</v>
      </c>
    </row>
    <row r="16" customFormat="false" ht="15" hidden="false" customHeight="false" outlineLevel="0" collapsed="false">
      <c r="B16" s="52" t="s">
        <v>201</v>
      </c>
      <c r="C16" s="56" t="n">
        <f aca="false">'Worked Examples'!C29</f>
        <v>0.24</v>
      </c>
      <c r="D16" s="57" t="n">
        <v>0.24</v>
      </c>
      <c r="E16" s="55" t="str">
        <f aca="false">IF(ISNUMBER(C16),IF(ROUND(C16,4)=ROUND(D16,4),"PASS","FAIL"),"FAIL")</f>
        <v>PASS</v>
      </c>
    </row>
    <row r="17" customFormat="false" ht="15.75" hidden="false" customHeight="true" outlineLevel="0" collapsed="false">
      <c r="B17" s="52" t="s">
        <v>202</v>
      </c>
      <c r="C17" s="58"/>
      <c r="D17" s="58"/>
      <c r="E17" s="55" t="str">
        <f aca="false">IF(ISNUMBER(Ratio_Result),IF(ABS(Ratio_Result*Avg_Base-N(Net_Income))&lt;0.000001*MAX(1,ABS(N(Net_Income))),"PASS","FAIL"),"N/A")</f>
        <v>PASS</v>
      </c>
    </row>
    <row r="18" customFormat="false" ht="27.75" hidden="false" customHeight="true" outlineLevel="0" collapsed="false">
      <c r="B18" s="52" t="s">
        <v>203</v>
      </c>
      <c r="C18" s="58"/>
      <c r="D18" s="58"/>
      <c r="E18" s="55" t="str">
        <f aca="false">IF(ISNUMBER(Ratio_Result),IF(ABS('ROE Calculator'!D18-Ratio_Result)&lt;0.000000001,"PASS","FAIL"),"N/A")</f>
        <v>PASS</v>
      </c>
    </row>
    <row r="19" customFormat="false" ht="15.75" hidden="false" customHeight="true" outlineLevel="0" collapsed="false">
      <c r="B19" s="52" t="s">
        <v>204</v>
      </c>
      <c r="C19" s="58"/>
      <c r="D19" s="58"/>
      <c r="E19" s="55" t="str">
        <f aca="false">IF(ISNUMBER(D_ROE),IF(ABS(D_ROE-'DuPont Breakdown'!C8/'DuPont Breakdown'!C11)&lt;0.000000001,"PASS","FAIL"),"N/A")</f>
        <v>PASS</v>
      </c>
    </row>
    <row r="20" customFormat="false" ht="15.75" hidden="false" customHeight="true" outlineLevel="0" collapsed="false">
      <c r="B20" s="52" t="s">
        <v>205</v>
      </c>
      <c r="C20" s="58"/>
      <c r="D20" s="58"/>
      <c r="E20" s="55" t="str">
        <f aca="false">IF(AND(ISNUMBER(D_ROE),ISNUMBER(Ratio_Result)),IF(ABS(D_ROE-Ratio_Result)&lt;0.000000001,"PASS","FAIL"),"N/A")</f>
        <v>PASS</v>
      </c>
    </row>
    <row r="22" customFormat="false" ht="15" hidden="false" customHeight="false" outlineLevel="0" collapsed="false">
      <c r="B22" s="59" t="s">
        <v>206</v>
      </c>
      <c r="E22" s="60" t="str">
        <f aca="false">IF(AND(COUNTIF(E8:E20,"FAIL")=0,SUMPRODUCT(--ISERROR(C8:E20))=0),"ALL PASS","REVIEW")</f>
        <v>ALL PASS</v>
      </c>
    </row>
    <row r="24" customFormat="false" ht="43.5" hidden="false" customHeight="true" outlineLevel="0" collapsed="false">
      <c r="B24" s="20" t="s">
        <v>207</v>
      </c>
      <c r="C24" s="20"/>
      <c r="D24" s="20"/>
      <c r="E24" s="20"/>
    </row>
  </sheetData>
  <mergeCells count="1">
    <mergeCell ref="B24:E24"/>
  </mergeCells>
  <conditionalFormatting sqref="E8">
    <cfRule type="expression" priority="2" aboveAverage="0" equalAverage="0" bottom="0" percent="0" rank="0" text="" dxfId="7">
      <formula>E8="FAIL"</formula>
    </cfRule>
  </conditionalFormatting>
  <conditionalFormatting sqref="E9">
    <cfRule type="expression" priority="3" aboveAverage="0" equalAverage="0" bottom="0" percent="0" rank="0" text="" dxfId="7">
      <formula>E9="FAIL"</formula>
    </cfRule>
  </conditionalFormatting>
  <conditionalFormatting sqref="E10">
    <cfRule type="expression" priority="4" aboveAverage="0" equalAverage="0" bottom="0" percent="0" rank="0" text="" dxfId="7">
      <formula>E10="FAIL"</formula>
    </cfRule>
  </conditionalFormatting>
  <conditionalFormatting sqref="E11">
    <cfRule type="expression" priority="5" aboveAverage="0" equalAverage="0" bottom="0" percent="0" rank="0" text="" dxfId="7">
      <formula>E11="FAIL"</formula>
    </cfRule>
  </conditionalFormatting>
  <conditionalFormatting sqref="E12">
    <cfRule type="expression" priority="6" aboveAverage="0" equalAverage="0" bottom="0" percent="0" rank="0" text="" dxfId="7">
      <formula>E12="FAIL"</formula>
    </cfRule>
  </conditionalFormatting>
  <conditionalFormatting sqref="E13">
    <cfRule type="expression" priority="7" aboveAverage="0" equalAverage="0" bottom="0" percent="0" rank="0" text="" dxfId="7">
      <formula>E13="FAIL"</formula>
    </cfRule>
  </conditionalFormatting>
  <conditionalFormatting sqref="E14">
    <cfRule type="expression" priority="8" aboveAverage="0" equalAverage="0" bottom="0" percent="0" rank="0" text="" dxfId="7">
      <formula>E14="FAIL"</formula>
    </cfRule>
  </conditionalFormatting>
  <conditionalFormatting sqref="E15">
    <cfRule type="expression" priority="9" aboveAverage="0" equalAverage="0" bottom="0" percent="0" rank="0" text="" dxfId="7">
      <formula>E15="FAIL"</formula>
    </cfRule>
  </conditionalFormatting>
  <conditionalFormatting sqref="E16">
    <cfRule type="expression" priority="10" aboveAverage="0" equalAverage="0" bottom="0" percent="0" rank="0" text="" dxfId="7">
      <formula>E16="FAIL"</formula>
    </cfRule>
  </conditionalFormatting>
  <conditionalFormatting sqref="E17">
    <cfRule type="expression" priority="11" aboveAverage="0" equalAverage="0" bottom="0" percent="0" rank="0" text="" dxfId="7">
      <formula>E17="FAIL"</formula>
    </cfRule>
  </conditionalFormatting>
  <conditionalFormatting sqref="E18">
    <cfRule type="expression" priority="12" aboveAverage="0" equalAverage="0" bottom="0" percent="0" rank="0" text="" dxfId="7">
      <formula>E18="FAIL"</formula>
    </cfRule>
  </conditionalFormatting>
  <conditionalFormatting sqref="E19">
    <cfRule type="expression" priority="13" aboveAverage="0" equalAverage="0" bottom="0" percent="0" rank="0" text="" dxfId="7">
      <formula>E19="FAIL"</formula>
    </cfRule>
  </conditionalFormatting>
  <conditionalFormatting sqref="E20">
    <cfRule type="expression" priority="14" aboveAverage="0" equalAverage="0" bottom="0" percent="0" rank="0" text="" dxfId="7">
      <formula>E20="FAIL"</formula>
    </cfRule>
  </conditionalFormatting>
  <conditionalFormatting sqref="E22">
    <cfRule type="expression" priority="15" aboveAverage="0" equalAverage="0" bottom="0" percent="0" rank="0" text="" dxfId="8">
      <formula>E22="REVIEW"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2026-09-30T05:57:46Z</dcterms:created>
  <dc:creator>BabaDigit</dc:creator>
  <dc:description/>
  <cp:keywords>ROE calculator return on equity DuPont analysis equity multiplier Excel</cp:keywords>
  <dc:language>en-US</dc:language>
  <cp:lastModifiedBy/>
  <dcterms:modified xsi:type="dcterms:W3CDTF">2026-09-30T05:57:46Z</dcterms:modified>
  <cp:revision>0</cp:revision>
  <dc:subject>Return on equity calculator</dc:subject>
  <dc:title>BabaDigit ROE Calculator</dc:title>
</cp:coreProperties>
</file>

<file path=docProps/custom.xml><?xml version="1.0" encoding="utf-8"?>
<Properties xmlns="http://schemas.openxmlformats.org/officeDocument/2006/custom-properties" xmlns:vt="http://schemas.openxmlformats.org/officeDocument/2006/docPropsVTypes"/>
</file>