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Discount Calculator" sheetId="2" state="visible" r:id="rId4"/>
    <sheet name="Price List" sheetId="3" state="visible" r:id="rId5"/>
    <sheet name="Worked Examples" sheetId="4" state="visible" r:id="rId6"/>
    <sheet name="Formula Guide" sheetId="5" state="visible" r:id="rId7"/>
    <sheet name="Checks" sheetId="6" state="visible" r:id="rId8"/>
  </sheets>
  <definedNames>
    <definedName function="false" hidden="false" name="Checks_Status" vbProcedure="false">Checks!$E$24</definedName>
    <definedName function="false" hidden="false" name="Fd_Factor" vbProcedure="false">'Discount Calculator'!$I$43</definedName>
    <definedName function="false" hidden="false" name="Fd_Pct" vbProcedure="false">'Discount Calculator'!$H$38</definedName>
    <definedName function="false" hidden="false" name="Fd_Price" vbProcedure="false">'Discount Calculator'!$D$35</definedName>
    <definedName function="false" hidden="false" name="Fd_Ratio" vbProcedure="false">'Discount Calculator'!$I$42</definedName>
    <definedName function="false" hidden="false" name="Fd_Sale" vbProcedure="false">'Discount Calculator'!$D$37</definedName>
    <definedName function="false" hidden="false" name="Fd_Saved" vbProcedure="false">'Discount Calculator'!$I$41</definedName>
    <definedName function="false" hidden="false" name="List_Default" vbProcedure="false">'Price List'!$F$7</definedName>
    <definedName function="false" hidden="false" name="Ls_Count" vbProcedure="false">'Price List'!$F$37</definedName>
    <definedName function="false" hidden="false" name="Ls_Orig" vbProcedure="false">'Price List'!$F$38</definedName>
    <definedName function="false" hidden="false" name="Ls_Pct" vbProcedure="false">'Price List'!$F$41</definedName>
    <definedName function="false" hidden="false" name="Ls_Sale" vbProcedure="false">'Price List'!$F$40</definedName>
    <definedName function="false" hidden="false" name="Ls_Saved" vbProcedure="false">'Price List'!$F$39</definedName>
    <definedName function="false" hidden="false" name="Of_Disc" vbProcedure="false">'Discount Calculator'!$D$10</definedName>
    <definedName function="false" hidden="false" name="Of_Factor" vbProcedure="false">'Discount Calculator'!$I$16</definedName>
    <definedName function="false" hidden="false" name="Of_PayPct" vbProcedure="false">'Discount Calculator'!$I$15</definedName>
    <definedName function="false" hidden="false" name="Of_Price" vbProcedure="false">'Discount Calculator'!$D$8</definedName>
    <definedName function="false" hidden="false" name="Of_Sale" vbProcedure="false">'Discount Calculator'!$H$11</definedName>
    <definedName function="false" hidden="false" name="Of_Save" vbProcedure="false">'Discount Calculator'!$I$14</definedName>
    <definedName function="false" hidden="false" name="Og_Disc" vbProcedure="false">'Discount Calculator'!$D$50</definedName>
    <definedName function="false" hidden="false" name="Og_Orig" vbProcedure="false">'Discount Calculator'!$D$52</definedName>
    <definedName function="false" hidden="false" name="Og_Sale" vbProcedure="false">'Discount Calculator'!$D$48</definedName>
    <definedName function="false" hidden="false" name="Og_Wrong" vbProcedure="false">'Discount Calculator'!$D$53</definedName>
    <definedName function="false" hidden="false" name="Sl_Cost" vbProcedure="false">'Discount Calculator'!$D$58</definedName>
    <definedName function="false" hidden="false" name="Sl_Disc" vbProcedure="false">'Discount Calculator'!$D$60</definedName>
    <definedName function="false" hidden="false" name="Sl_Extra" vbProcedure="false">'Discount Calculator'!$D$66</definedName>
    <definedName function="false" hidden="false" name="Sl_MA" vbProcedure="false">'Discount Calculator'!$D$65</definedName>
    <definedName function="false" hidden="false" name="Sl_New" vbProcedure="false">'Discount Calculator'!$D$62</definedName>
    <definedName function="false" hidden="false" name="Sl_PA" vbProcedure="false">'Discount Calculator'!$D$64</definedName>
    <definedName function="false" hidden="false" name="Sl_PB" vbProcedure="false">'Discount Calculator'!$D$63</definedName>
    <definedName function="false" hidden="false" name="Sl_Price" vbProcedure="false">'Discount Calculator'!$D$56</definedName>
    <definedName function="false" hidden="false" name="Tw_After1" vbProcedure="false">'Discount Calculator'!$I$27</definedName>
    <definedName function="false" hidden="false" name="Tw_Comb" vbProcedure="false">'Discount Calculator'!$I$29</definedName>
    <definedName function="false" hidden="false" name="Tw_D1" vbProcedure="false">'Discount Calculator'!$D$23</definedName>
    <definedName function="false" hidden="false" name="Tw_D2" vbProcedure="false">'Discount Calculator'!$D$25</definedName>
    <definedName function="false" hidden="false" name="Tw_Final" vbProcedure="false">'Discount Calculator'!$H$24</definedName>
    <definedName function="false" hidden="false" name="Tw_Price" vbProcedure="false">'Discount Calculator'!$D$21</definedName>
    <definedName function="false" hidden="false" name="Tw_Saved" vbProcedure="false">'Discount Calculator'!$I$28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<sst xmlns="http://schemas.openxmlformats.org/spreadsheetml/2006/main" count="256" uniqueCount="212">
  <si>
    <t xml:space="preserve">Discount Calculator — Excel Workbook</t>
  </si>
  <si>
    <t xml:space="preserve">BabaDigit free resource · babadigit.com/discount-calculator</t>
  </si>
  <si>
    <t xml:space="preserve">What this workbook does</t>
  </si>
  <si>
    <t xml:space="preserve">Work out a sale price and the saving, combine two discounts correctly, and find the percentage off between two prices — using the same method as the free Discount Calculator on babadigit.com. The workbook also finds the original price behind a sale price, shows what a discount does to a seller's profit, and prices a list of up to 25 items.</t>
  </si>
  <si>
    <t xml:space="preserve">How to use it</t>
  </si>
  <si>
    <t xml:space="preserve">1. Open 'Discount Calculator'</t>
  </si>
  <si>
    <t xml:space="preserve">Each calculator has its own yellow input cells and its own result panel.</t>
  </si>
  <si>
    <t xml:space="preserve">2. Read the result</t>
  </si>
  <si>
    <t xml:space="preserve">The navy panels show the answer; the sentence beside each one explains it in words.</t>
  </si>
  <si>
    <t xml:space="preserve">3. Work backwards or check the margin</t>
  </si>
  <si>
    <t xml:space="preserve">Section 4 finds the original price; section 5 shows what a discount does to profit per unit.</t>
  </si>
  <si>
    <t xml:space="preserve">4. Price a list</t>
  </si>
  <si>
    <t xml:space="preserve">'Price List' applies a discount to up to 25 items and totals the saving.</t>
  </si>
  <si>
    <t xml:space="preserve">Inputs explained</t>
  </si>
  <si>
    <t xml:space="preserve">Prices</t>
  </si>
  <si>
    <t xml:space="preserve">Zero or more and below 1,000,000,000,000. Rounded to two decimal places, as on the online calculator.</t>
  </si>
  <si>
    <t xml:space="preserve">Discounts</t>
  </si>
  <si>
    <t xml:space="preserve">Type them with the % sign, for example 30%. They must be from 0% to 100%.</t>
  </si>
  <si>
    <t xml:space="preserve">Sale price (calculator 3)</t>
  </si>
  <si>
    <t xml:space="preserve">Cannot be higher than the original price; the original must be above zero.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</si>
  <si>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</si>
  <si>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</si>
  <si>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</si>
  <si>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</si>
  <si>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</si>
  <si>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</si>
  <si>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</si>
  <si>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</si>
  <si>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</si>
  <si>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read the results</t>
  </si>
  <si>
    <t xml:space="preserve">Saving</t>
  </si>
  <si>
    <t xml:space="preserve">Rounded to the cent; the sale price is the original less that saving, so they add back exactly.</t>
  </si>
  <si>
    <t xml:space="preserve">Combined discount</t>
  </si>
  <si>
    <t xml:space="preserve">1 − (1 − first) × (1 − second). Always less than the two added together.</t>
  </si>
  <si>
    <t xml:space="preserve">Original price</t>
  </si>
  <si>
    <t xml:space="preserve">Sale price ÷ (1 − discount). Adding the discount back on gives the wrong answer.</t>
  </si>
  <si>
    <t xml:space="preserve">Seller's view</t>
  </si>
  <si>
    <t xml:space="preserve">A discount comes straight off the profit on each unit, so it needs extra sales just to stand still.</t>
  </si>
  <si>
    <t xml:space="preserve">Limitations and assumptions</t>
  </si>
  <si>
    <t xml:space="preserve">•  The workbook does not apply sales tax or VAT; in most systems tax is charged on the discounted price — use the VAT workbook for that step.</t>
  </si>
  <si>
    <t xml:space="preserve">•  The seller section uses gross profit (price − unit cost) only and ignores any change in overheads.</t>
  </si>
  <si>
    <t xml:space="preserve">•  Example prices are fictional. Results are for general information only.</t>
  </si>
  <si>
    <t xml:space="preserve">Workbook contents</t>
  </si>
  <si>
    <t xml:space="preserve">Discount Calculator</t>
  </si>
  <si>
    <t xml:space="preserve">The three calculators, plus original price and the seller's view.</t>
  </si>
  <si>
    <t xml:space="preserve">Price List</t>
  </si>
  <si>
    <t xml:space="preserve">Apply a discount to up to 25 items and total the saving.</t>
  </si>
  <si>
    <t xml:space="preserve">Worked Examples</t>
  </si>
  <si>
    <t xml:space="preserve">The four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</si>
  <si>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</si>
  <si>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</si>
  <si>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</si>
  <si>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 that confirm the workbook is calculating correctly.</t>
  </si>
  <si>
    <t xml:space="preserve">No macros, no add-ins, no internet connection required. Sheets are not locked, so you can adapt the workbook. © BabaDigit — free to use for your own analysis. Free online version: babadigit.com/discount-calculator. Results are for general information only and are not financial advice.</t>
  </si>
  <si>
    <t xml:space="preserve">Enter your figures in the yellow cells. Results update automatically.</t>
  </si>
  <si>
    <t xml:space="preserve">1  Price after discount</t>
  </si>
  <si>
    <t xml:space="preserve">The price before the discount.</t>
  </si>
  <si>
    <t xml:space="preserve">RESULTS</t>
  </si>
  <si>
    <t xml:space="preserve">Discount</t>
  </si>
  <si>
    <t xml:space="preserve">Type it with the % sign, e.g. 30%.</t>
  </si>
  <si>
    <t xml:space="preserve">Sale price</t>
  </si>
  <si>
    <t xml:space="preserve">You save</t>
  </si>
  <si>
    <t xml:space="preserve">You pay, as a % of the original</t>
  </si>
  <si>
    <t xml:space="preserve">Multiply the price by</t>
  </si>
  <si>
    <t xml:space="preserve">2  Two discounts, one after the other</t>
  </si>
  <si>
    <t xml:space="preserve">The price before any discount.</t>
  </si>
  <si>
    <t xml:space="preserve">First discount</t>
  </si>
  <si>
    <t xml:space="preserve">Taken off the original price.</t>
  </si>
  <si>
    <t xml:space="preserve">Final price</t>
  </si>
  <si>
    <t xml:space="preserve">Second discount</t>
  </si>
  <si>
    <t xml:space="preserve">Taken off the price after the first discount.</t>
  </si>
  <si>
    <t xml:space="preserve">After the first discount</t>
  </si>
  <si>
    <t xml:space="preserve">Total saved</t>
  </si>
  <si>
    <t xml:space="preserve">3  Percentage off between two prices</t>
  </si>
  <si>
    <t xml:space="preserve">The price you actually pay.</t>
  </si>
  <si>
    <t xml:space="preserve">Sale price as a % of the original</t>
  </si>
  <si>
    <t xml:space="preserve">Price factor</t>
  </si>
  <si>
    <t xml:space="preserve">4  Find the original price from a sale price</t>
  </si>
  <si>
    <t xml:space="preserve">What you pay after the discount.</t>
  </si>
  <si>
    <t xml:space="preserve">Discount that was applied</t>
  </si>
  <si>
    <t xml:space="preserve">Must be below 100%.</t>
  </si>
  <si>
    <t xml:space="preserve">Divide by (1 − discount). The second figure shows what adding the discount back would give.</t>
  </si>
  <si>
    <t xml:space="preserve">Wrong method: sale price + discount</t>
  </si>
  <si>
    <t xml:space="preserve">5  What the discount does to the seller's profit</t>
  </si>
  <si>
    <t xml:space="preserve">Normal selling price</t>
  </si>
  <si>
    <t xml:space="preserve">Before the discount.</t>
  </si>
  <si>
    <t xml:space="preserve">Unit cost</t>
  </si>
  <si>
    <t xml:space="preserve">What each unit costs the seller.</t>
  </si>
  <si>
    <t xml:space="preserve">The promotion you are considering.</t>
  </si>
  <si>
    <t xml:space="preserve">Discounted price</t>
  </si>
  <si>
    <t xml:space="preserve">If the profit per unit after the discount is zero or negative, no volume increase can recover the lost gross profit — the extra-units figure shows a dash.</t>
  </si>
  <si>
    <t xml:space="preserve">Profit per unit before</t>
  </si>
  <si>
    <t xml:space="preserve">Profit per unit after</t>
  </si>
  <si>
    <t xml:space="preserve">Gross margin after</t>
  </si>
  <si>
    <t xml:space="preserve">Extra units needed to keep gross profit</t>
  </si>
  <si>
    <t xml:space="preserve">Apply a discount to every item and total the saving.</t>
  </si>
  <si>
    <t xml:space="preserve">Default discount for items where you leave the discount blank:</t>
  </si>
  <si>
    <t xml:space="preserve">Item</t>
  </si>
  <si>
    <t xml:space="preserve">Discount (blank = default)</t>
  </si>
  <si>
    <t xml:space="preserve">Desk lamp</t>
  </si>
  <si>
    <t xml:space="preserve">Office chair</t>
  </si>
  <si>
    <t xml:space="preserve">Notebook (A5)</t>
  </si>
  <si>
    <t xml:space="preserve">Monitor stand</t>
  </si>
  <si>
    <t xml:space="preserve">Cable kit</t>
  </si>
  <si>
    <t xml:space="preserve">Summary</t>
  </si>
  <si>
    <t xml:space="preserve">Items priced</t>
  </si>
  <si>
    <t xml:space="preserve">Total at original prices</t>
  </si>
  <si>
    <t xml:space="preserve">Total at sale prices</t>
  </si>
  <si>
    <t xml:space="preserve">Overall discount</t>
  </si>
  <si>
    <t xml:space="preserve">Each saving is rounded to the cent, as on a receipt. Example items are fictional.</t>
  </si>
  <si>
    <t xml:space="preserve">The four examples from babadigit.com/discount-calculator.</t>
  </si>
  <si>
    <t xml:space="preserve">Example 1 — A jacket at 30% off</t>
  </si>
  <si>
    <t xml:space="preserve">A jacket is priced at 89.99 with 30% off.</t>
  </si>
  <si>
    <t xml:space="preserve">89.99 × 30 ÷ 100 = 26.997 → 27.00</t>
  </si>
  <si>
    <t xml:space="preserve">You pay</t>
  </si>
  <si>
    <t xml:space="preserve">89.99 − 27.00 = 62.99</t>
  </si>
  <si>
    <t xml:space="preserve">Example 2 — 25% off, then an extra 10%</t>
  </si>
  <si>
    <t xml:space="preserve">A 200 item is reduced by 25%, and a coupon takes a further 10% off.</t>
  </si>
  <si>
    <t xml:space="preserve">200 − 50.00 = 150.00</t>
  </si>
  <si>
    <t xml:space="preserve">150 − 15.00 = 135.00</t>
  </si>
  <si>
    <t xml:space="preserve">1 − 0.75 × 0.90 = 32.50%, not 35%</t>
  </si>
  <si>
    <t xml:space="preserve">Example 3 — Was 1,250, now 999</t>
  </si>
  <si>
    <t xml:space="preserve">A laptop is reduced from 1,250 to 999.</t>
  </si>
  <si>
    <t xml:space="preserve">1,250 − 999 = 251.00</t>
  </si>
  <si>
    <t xml:space="preserve">251 ÷ 1,250 = 20.08%</t>
  </si>
  <si>
    <t xml:space="preserve">Example 4 — Working back to the original price</t>
  </si>
  <si>
    <t xml:space="preserve">An item costs 72 after 40% off.</t>
  </si>
  <si>
    <t xml:space="preserve">72 ÷ 0.60 = 120.00</t>
  </si>
  <si>
    <t xml:space="preserve">Wrong method</t>
  </si>
  <si>
    <t xml:space="preserve">72 × 1.40 = 100.80 — too low</t>
  </si>
  <si>
    <t xml:space="preserve">Change any yellow cell to see how each result responds. Examples are fictional and for illustration only.</t>
  </si>
  <si>
    <t xml:space="preserve">The method behind every result — identical to the online BabaDigit Discount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</si>
  <si>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</si>
  <si>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</si>
  <si>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</si>
  <si>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</si>
  <si>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Original × discount, rounded to 2 dp</t>
  </si>
  <si>
    <t xml:space="preserve">=ROUND(ROUND(Of_Price,2)*Of_Disc,2)</t>
  </si>
  <si>
    <t xml:space="preserve">Original − saving</t>
  </si>
  <si>
    <t xml:space="preserve">=ROUND(Of_Price,2)-Of_Save</t>
  </si>
  <si>
    <t xml:space="preserve">Two discounts</t>
  </si>
  <si>
    <t xml:space="preserve">Each saving rounded to 2 dp, taken in turn</t>
  </si>
  <si>
    <t xml:space="preserve">=Tw_After1-ROUND(Tw_After1*Tw_D2,2)</t>
  </si>
  <si>
    <t xml:space="preserve">1 − (1 − d₁) × (1 − d₂)</t>
  </si>
  <si>
    <t xml:space="preserve">=1-(1-Tw_D1)*(1-Tw_D2)</t>
  </si>
  <si>
    <t xml:space="preserve">Discount between two prices</t>
  </si>
  <si>
    <t xml:space="preserve">(Original − sale) ÷ original</t>
  </si>
  <si>
    <t xml:space="preserve">=Fd_Saved/ROUND(Fd_Price,2)</t>
  </si>
  <si>
    <t xml:space="preserve">Sale price ÷ (1 − discount)</t>
  </si>
  <si>
    <t xml:space="preserve">=Og_Sale/(1-Og_Disc)</t>
  </si>
  <si>
    <t xml:space="preserve">Extra units needed</t>
  </si>
  <si>
    <t xml:space="preserve">Profit before ÷ profit after − 1</t>
  </si>
  <si>
    <t xml:space="preserve">=Sl_PB/Sl_PA-1</t>
  </si>
  <si>
    <t xml:space="preserve">Why these rules</t>
  </si>
  <si>
    <t xml:space="preserve">•  Prices are rounded to two decimal places first and must be zero or more and below 1,000,000,000,000 — as on the online calculator.</t>
  </si>
  <si>
    <t xml:space="preserve">•  Discounts must be from 0% to 100%. The original-price tool needs a discount below 100%.</t>
  </si>
  <si>
    <t xml:space="preserve">•  For '% off' the original price must be above zero and the sale price cannot exceed it.</t>
  </si>
  <si>
    <t xml:space="preserve">•  Excel stores 30% as 0.30, so the workbook formulas do not divide by 100 where the online formulas do.</t>
  </si>
  <si>
    <t xml:space="preserve">Do it in any spreadsheet</t>
  </si>
  <si>
    <t xml:space="preserve">Set-up</t>
  </si>
  <si>
    <t xml:space="preserve">Original price in A1, the discount as a number in B1 (e.g. 30), a sale price in C1.</t>
  </si>
  <si>
    <t xml:space="preserve">=A1-ROUND(A1*B1/100,2)</t>
  </si>
  <si>
    <t xml:space="preserve">Discount from two prices</t>
  </si>
  <si>
    <t xml:space="preserve">=(A1-C1)/A1</t>
  </si>
  <si>
    <t xml:space="preserve">Original from a sale price</t>
  </si>
  <si>
    <t xml:space="preserve">=C1/(1-B1/100)</t>
  </si>
  <si>
    <t xml:space="preserve">Named ranges used</t>
  </si>
  <si>
    <t xml:space="preserve">Of_Price</t>
  </si>
  <si>
    <t xml:space="preserve">'Discount Calculator'!D8</t>
  </si>
  <si>
    <t xml:space="preserve">Of_Disc</t>
  </si>
  <si>
    <t xml:space="preserve">'Discount Calculator'!D10</t>
  </si>
  <si>
    <t xml:space="preserve">Tw_Price</t>
  </si>
  <si>
    <t xml:space="preserve">'Discount Calculator'!D21</t>
  </si>
  <si>
    <t xml:space="preserve">Tw_D1</t>
  </si>
  <si>
    <t xml:space="preserve">'Discount Calculator'!D23</t>
  </si>
  <si>
    <t xml:space="preserve">Tw_D2</t>
  </si>
  <si>
    <t xml:space="preserve">'Discount Calculator'!D25</t>
  </si>
  <si>
    <t xml:space="preserve">Fd_Price</t>
  </si>
  <si>
    <t xml:space="preserve">'Discount Calculator'!D35</t>
  </si>
  <si>
    <t xml:space="preserve">Fd_Sale</t>
  </si>
  <si>
    <t xml:space="preserve">'Discount Calculator'!D37</t>
  </si>
  <si>
    <t xml:space="preserve">Og_Sale</t>
  </si>
  <si>
    <t xml:space="preserve">'Discount Calculator'!D48</t>
  </si>
  <si>
    <t xml:space="preserve">Og_Disc</t>
  </si>
  <si>
    <t xml:space="preserve">'Discount Calculator'!D50</t>
  </si>
  <si>
    <t xml:space="preserve">Sl_Price</t>
  </si>
  <si>
    <t xml:space="preserve">'Discount Calculator'!D56</t>
  </si>
  <si>
    <t xml:space="preserve">Sl_Cost</t>
  </si>
  <si>
    <t xml:space="preserve">'Discount Calculator'!D58</t>
  </si>
  <si>
    <t xml:space="preserve">Sl_Disc</t>
  </si>
  <si>
    <t xml:space="preserve">'Discount Calculator'!D60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</si>
  <si>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</si>
  <si>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</si>
  <si>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</si>
  <si>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</si>
  <si>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saving matches the published 27.00</t>
  </si>
  <si>
    <t xml:space="preserve">Example 1 price matches the published 62.99</t>
  </si>
  <si>
    <t xml:space="preserve">Example 2 final price matches the published 135.00</t>
  </si>
  <si>
    <t xml:space="preserve">Example 2 combined discount matches the published 32.50%</t>
  </si>
  <si>
    <t xml:space="preserve">Example 3 saving matches the published 251.00</t>
  </si>
  <si>
    <t xml:space="preserve">Example 3 discount matches the published 20.08%</t>
  </si>
  <si>
    <t xml:space="preserve">Example 4 original matches the published 120.00</t>
  </si>
  <si>
    <t xml:space="preserve">Example 4 wrong method matches the published 100.80</t>
  </si>
  <si>
    <t xml:space="preserve">Seller example: extra units needed is 100.00%</t>
  </si>
  <si>
    <t xml:space="preserve">Calculator 1: sale price + saving = original price</t>
  </si>
  <si>
    <t xml:space="preserve">Calculator 2: final price + total saved = original price</t>
  </si>
  <si>
    <t xml:space="preserve">Calculator 2: combined discount is never more than the two added together</t>
  </si>
  <si>
    <t xml:space="preserve">Calculator 3: original × (1 − discount) gives the sale price</t>
  </si>
  <si>
    <t xml:space="preserve">Section 4: original × (1 − discount) gives back the sale price</t>
  </si>
  <si>
    <t xml:space="preserve">Price List: total original − total saved = total at sale prices</t>
  </si>
  <si>
    <t xml:space="preserve">Overall status</t>
  </si>
  <si>
    <t xml:space="preserve">'N/A' means a check does not apply to the figures currently entered. Published values are the worked-example results on babadigit.com/discount-calculator.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</si>
</sst>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[RED]\-#,##0.00;\-"/>
    <numFmt numFmtId="166" formatCode="0.##%"/>
    <numFmt numFmtId="167" formatCode="0.00%"/>
    <numFmt numFmtId="168" formatCode="0.0#####"/>
    <numFmt numFmtId="169" formatCode="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18" hidden="false" customHeight="true" outlineLevel="0" collapsed="false">
      <c r="B11" s="8" t="s">
        <v>5</v>
      </c>
      <c r="C11" s="9" t="s">
        <v>6</v>
      </c>
    </row>
    <row r="12" customFormat="false" ht="18" hidden="false" customHeight="true" outlineLevel="0" collapsed="false">
      <c r="B12" s="8" t="s">
        <v>7</v>
      </c>
      <c r="C12" s="9" t="s">
        <v>8</v>
      </c>
    </row>
    <row r="13" customFormat="false" ht="30" hidden="false" customHeight="true" outlineLevel="0" collapsed="false">
      <c r="B13" s="8" t="s">
        <v>9</v>
      </c>
      <c r="C13" s="9" t="s">
        <v>10</v>
      </c>
    </row>
    <row r="14" customFormat="false" ht="18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30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18" hidden="false" customHeight="true" outlineLevel="0" collapsed="false">
      <c r="B19" s="8" t="s">
        <v>18</v>
      </c>
      <c r="C19" s="9" t="s">
        <v>19</v>
      </c>
    </row>
    <row r="21" customFormat="false" ht="19.5" hidden="false" customHeight="true" outlineLevel="0" collapsed="false">
      <c r="B21" s="5" t="s">
        <v>20</v>
      </c>
      <c r="C21" s="6"/>
    </row>
    <row r="22" customFormat="false" ht="19.5" hidden="false" customHeight="true" outlineLevel="0" collapsed="false">
      <c r="B22" s="10" t="s">
        <v>21</v>
      </c>
      <c r="C22" s="9" t="s">
        <v>22</v>
      </c>
    </row>
    <row r="23" customFormat="false" ht="19.5" hidden="false" customHeight="true" outlineLevel="0" collapsed="false">
      <c r="B23" s="11" t="s">
        <v>23</v>
      </c>
      <c r="C23" s="9" t="s">
        <v>24</v>
      </c>
    </row>
    <row r="24" customFormat="false" ht="19.5" hidden="false" customHeight="true" outlineLevel="0" collapsed="false">
      <c r="B24" s="12" t="s">
        <v>25</v>
      </c>
      <c r="C24" s="9" t="s">
        <v>26</v>
      </c>
    </row>
    <row r="25" customFormat="false" ht="19.5" hidden="false" customHeight="true" outlineLevel="0" collapsed="false">
      <c r="B25" s="13" t="s">
        <v>27</v>
      </c>
      <c r="C25" s="9" t="s">
        <v>28</v>
      </c>
    </row>
    <row r="27" customFormat="false" ht="19.5" hidden="false" customHeight="true" outlineLevel="0" collapsed="false">
      <c r="B27" s="5" t="s">
        <v>29</v>
      </c>
      <c r="C27" s="6"/>
    </row>
    <row r="28" customFormat="false" ht="30" hidden="false" customHeight="true" outlineLevel="0" collapsed="false">
      <c r="B28" s="8" t="s">
        <v>30</v>
      </c>
      <c r="C28" s="9" t="s">
        <v>31</v>
      </c>
    </row>
    <row r="29" customFormat="false" ht="18" hidden="false" customHeight="true" outlineLevel="0" collapsed="false">
      <c r="B29" s="8" t="s">
        <v>32</v>
      </c>
      <c r="C29" s="9" t="s">
        <v>33</v>
      </c>
    </row>
    <row r="30" customFormat="false" ht="18" hidden="false" customHeight="true" outlineLevel="0" collapsed="false">
      <c r="B30" s="8" t="s">
        <v>34</v>
      </c>
      <c r="C30" s="9" t="s">
        <v>35</v>
      </c>
    </row>
    <row r="31" customFormat="false" ht="30" hidden="false" customHeight="true" outlineLevel="0" collapsed="false">
      <c r="B31" s="8" t="s">
        <v>36</v>
      </c>
      <c r="C31" s="9" t="s">
        <v>37</v>
      </c>
    </row>
    <row r="33" customFormat="false" ht="19.5" hidden="false" customHeight="true" outlineLevel="0" collapsed="false">
      <c r="B33" s="5" t="s">
        <v>38</v>
      </c>
      <c r="C33" s="6"/>
    </row>
    <row r="34" customFormat="false" ht="30" hidden="false" customHeight="true" outlineLevel="0" collapsed="false">
      <c r="B34" s="7" t="s">
        <v>39</v>
      </c>
      <c r="C34" s="7"/>
    </row>
    <row r="35" customFormat="false" ht="18" hidden="false" customHeight="true" outlineLevel="0" collapsed="false">
      <c r="B35" s="7" t="s">
        <v>40</v>
      </c>
      <c r="C35" s="7"/>
    </row>
    <row r="36" customFormat="false" ht="18" hidden="false" customHeight="true" outlineLevel="0" collapsed="false">
      <c r="B36" s="7" t="s">
        <v>41</v>
      </c>
      <c r="C36" s="7"/>
    </row>
    <row r="38" customFormat="false" ht="19.5" hidden="false" customHeight="true" outlineLevel="0" collapsed="false">
      <c r="B38" s="5" t="s">
        <v>42</v>
      </c>
      <c r="C38" s="6"/>
    </row>
    <row r="39" customFormat="false" ht="18" hidden="false" customHeight="true" outlineLevel="0" collapsed="false">
      <c r="B39" s="14" t="s">
        <v>43</v>
      </c>
      <c r="C39" s="9" t="s">
        <v>44</v>
      </c>
    </row>
    <row r="40" customFormat="false" ht="18" hidden="false" customHeight="true" outlineLevel="0" collapsed="false">
      <c r="B40" s="14" t="s">
        <v>45</v>
      </c>
      <c r="C40" s="9" t="s">
        <v>46</v>
      </c>
    </row>
    <row r="41" customFormat="false" ht="18" hidden="false" customHeight="true" outlineLevel="0" collapsed="false">
      <c r="B41" s="14" t="s">
        <v>47</v>
      </c>
      <c r="C41" s="9" t="s">
        <v>48</v>
      </c>
    </row>
    <row r="42" customFormat="false" ht="18" hidden="false" customHeight="true" outlineLevel="0" collapsed="false">
      <c r="B42" s="14" t="s">
        <v>49</v>
      </c>
      <c r="C42" s="9" t="s">
        <v>50</v>
      </c>
    </row>
    <row r="43" customFormat="false" ht="18" hidden="false" customHeight="true" outlineLevel="0" collapsed="false">
      <c r="B43" s="14" t="s">
        <v>51</v>
      </c>
      <c r="C43" s="9" t="s">
        <v>52</v>
      </c>
    </row>
    <row r="45" customFormat="false" ht="30" hidden="false" customHeight="true" outlineLevel="0" collapsed="false">
      <c r="B45" s="15" t="s">
        <v>53</v>
      </c>
      <c r="C45" s="15"/>
    </row>
  </sheetData>
  <mergeCells count="5">
    <mergeCell ref="B8:C8"/>
    <mergeCell ref="B34:C34"/>
    <mergeCell ref="B35:C35"/>
    <mergeCell ref="B36:C36"/>
    <mergeCell ref="B45:C45"/>
  </mergeCells>
  <hyperlinks>
    <hyperlink ref="B39" location="'Discount Calculator'!A1" display="Discount Calculator"/>
    <hyperlink ref="B40" location="'Price List'!A1" display="Price List"/>
    <hyperlink ref="B41" location="'Worked Examples'!A1" display="Worked Examples"/>
    <hyperlink ref="B42" location="'Formula Guide'!A1" display="Formula Guide"/>
    <hyperlink ref="B43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6" min="4" style="0" width="18"/>
    <col collapsed="false" customWidth="true" hidden="false" outlineLevel="0" max="7" min="7" style="0" width="3"/>
    <col collapsed="false" customWidth="true" hidden="false" outlineLevel="0" max="8" min="8" style="0" width="34"/>
    <col collapsed="false" customWidth="true" hidden="false" outlineLevel="0" max="9" min="9" style="0" width="22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54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55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34</v>
      </c>
      <c r="D8" s="19" t="n">
        <v>89.99</v>
      </c>
      <c r="E8" s="20" t="s">
        <v>56</v>
      </c>
      <c r="F8" s="20"/>
      <c r="H8" s="21" t="s">
        <v>57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58</v>
      </c>
      <c r="D10" s="22" t="n">
        <v>0.3</v>
      </c>
      <c r="E10" s="20" t="s">
        <v>59</v>
      </c>
      <c r="F10" s="20"/>
      <c r="H10" s="23" t="s">
        <v>60</v>
      </c>
      <c r="I10" s="17"/>
    </row>
    <row r="11" customFormat="false" ht="15" hidden="false" customHeight="false" outlineLevel="0" collapsed="false">
      <c r="H11" s="24" t="n">
        <f aca="false">IF(AND(ISNUMBER(Of_Price),N(Of_Price)&gt;=0,N(Of_Price)&lt;1000000000000,ISNUMBER(Of_Disc),N(Of_Disc)&gt;=0,N(Of_Disc)&lt;=1),ROUND(Of_Price,2)-Of_Save,"—")</f>
        <v>62.99</v>
      </c>
      <c r="I11" s="24"/>
    </row>
    <row r="12" customFormat="false" ht="15" hidden="false" customHeight="false" outlineLevel="0" collapsed="false">
      <c r="B12" s="25" t="str">
        <f aca="false">IF(NOT(ISNUMBER(Of_Price)),"Enter the original price to see a result.",IF(Of_Price&lt;0,"Enter the price as a positive number.",IF(Of_Price&gt;=1000000000000,"Enter a price below 1,000,000,000,000.",IF(NOT(ISNUMBER(Of_Disc)),"Enter the discount to see a result.",IF(OR(Of_Disc&lt;0,Of_Disc&gt;1),"Enter a discount from 0 to 100%.",Of_Disc*100&amp;"% off "&amp;TEXT(ROUND(ROUND(Of_Price,2),2),"#,##0.00")&amp;" saves "&amp;TEXT(ROUND(Of_Save,2),"#,##0.00")&amp;", so you pay "&amp;TEXT(ROUND(Of_Sale,2),"#,##0.00")&amp;".")))))</f>
        <v>30% off 89.99 saves 27.00, so you pay 62.99.</v>
      </c>
      <c r="C12" s="25"/>
      <c r="D12" s="25"/>
      <c r="E12" s="25"/>
      <c r="F12" s="25"/>
      <c r="H12" s="24"/>
      <c r="I12" s="24"/>
    </row>
    <row r="13" customFormat="false" ht="15" hidden="false" customHeight="false" outlineLevel="0" collapsed="false">
      <c r="B13" s="25"/>
      <c r="C13" s="25"/>
      <c r="D13" s="25"/>
      <c r="E13" s="25"/>
      <c r="F13" s="25"/>
      <c r="H13" s="16"/>
      <c r="I13" s="17"/>
    </row>
    <row r="14" customFormat="false" ht="15" hidden="false" customHeight="false" outlineLevel="0" collapsed="false">
      <c r="B14" s="25"/>
      <c r="C14" s="25"/>
      <c r="D14" s="25"/>
      <c r="E14" s="25"/>
      <c r="F14" s="25"/>
      <c r="H14" s="26" t="s">
        <v>61</v>
      </c>
      <c r="I14" s="27" t="n">
        <f aca="false">IF(AND(ISNUMBER(Of_Price),N(Of_Price)&gt;=0,N(Of_Price)&lt;1000000000000,ISNUMBER(Of_Disc),N(Of_Disc)&gt;=0,N(Of_Disc)&lt;=1),ROUND(ROUND(Of_Price,2)*Of_Disc,2),"—")</f>
        <v>27</v>
      </c>
    </row>
    <row r="15" customFormat="false" ht="15" hidden="false" customHeight="false" outlineLevel="0" collapsed="false">
      <c r="B15" s="25"/>
      <c r="C15" s="25"/>
      <c r="D15" s="25"/>
      <c r="E15" s="25"/>
      <c r="F15" s="25"/>
      <c r="H15" s="26" t="s">
        <v>62</v>
      </c>
      <c r="I15" s="28" t="n">
        <f aca="false">IF(AND(ISNUMBER(Of_Price),N(Of_Price)&gt;=0,N(Of_Price)&lt;1000000000000,ISNUMBER(Of_Disc),N(Of_Disc)&gt;=0,N(Of_Disc)&lt;=1),1-Of_Disc,"—")</f>
        <v>0.7</v>
      </c>
    </row>
    <row r="16" customFormat="false" ht="15" hidden="false" customHeight="false" outlineLevel="0" collapsed="false">
      <c r="H16" s="26" t="s">
        <v>63</v>
      </c>
      <c r="I16" s="29" t="n">
        <f aca="false">IF(AND(ISNUMBER(Of_Price),N(Of_Price)&gt;=0,N(Of_Price)&lt;1000000000000,ISNUMBER(Of_Disc),N(Of_Disc)&gt;=0,N(Of_Disc)&lt;=1),ROUND(1-Of_Disc,6),"—")</f>
        <v>0.7</v>
      </c>
    </row>
    <row r="17" customFormat="false" ht="15" hidden="false" customHeight="false" outlineLevel="0" collapsed="false">
      <c r="H17" s="16"/>
      <c r="I17" s="17"/>
    </row>
    <row r="18" customFormat="false" ht="15" hidden="false" customHeight="false" outlineLevel="0" collapsed="false">
      <c r="H18" s="16"/>
      <c r="I18" s="17"/>
    </row>
    <row r="20" customFormat="false" ht="19.5" hidden="false" customHeight="true" outlineLevel="0" collapsed="false">
      <c r="B20" s="5" t="s">
        <v>64</v>
      </c>
      <c r="C20" s="6"/>
      <c r="D20" s="6"/>
      <c r="E20" s="6"/>
      <c r="F20" s="6"/>
      <c r="H20" s="16"/>
      <c r="I20" s="17"/>
    </row>
    <row r="21" customFormat="false" ht="15" hidden="false" customHeight="true" outlineLevel="0" collapsed="false">
      <c r="B21" s="18" t="s">
        <v>34</v>
      </c>
      <c r="D21" s="19" t="n">
        <v>200</v>
      </c>
      <c r="E21" s="20" t="s">
        <v>65</v>
      </c>
      <c r="F21" s="20"/>
      <c r="H21" s="21" t="s">
        <v>57</v>
      </c>
      <c r="I21" s="17"/>
    </row>
    <row r="22" customFormat="false" ht="15" hidden="false" customHeight="false" outlineLevel="0" collapsed="false">
      <c r="H22" s="16"/>
      <c r="I22" s="17"/>
    </row>
    <row r="23" customFormat="false" ht="15" hidden="false" customHeight="true" outlineLevel="0" collapsed="false">
      <c r="B23" s="18" t="s">
        <v>66</v>
      </c>
      <c r="D23" s="22" t="n">
        <v>0.25</v>
      </c>
      <c r="E23" s="20" t="s">
        <v>67</v>
      </c>
      <c r="F23" s="20"/>
      <c r="H23" s="23" t="s">
        <v>68</v>
      </c>
      <c r="I23" s="17"/>
    </row>
    <row r="24" customFormat="false" ht="15" hidden="false" customHeight="false" outlineLevel="0" collapsed="false">
      <c r="H24" s="24" t="n">
        <f aca="false">IF(AND(ISNUMBER(Tw_Price),N(Tw_Price)&gt;=0,N(Tw_Price)&lt;1000000000000,ISNUMBER(Tw_D1),ISNUMBER(Tw_D2),N(Tw_D1)&gt;=0,N(Tw_D1)&lt;=1,N(Tw_D2)&gt;=0,N(Tw_D2)&lt;=1),Tw_After1-ROUND(Tw_After1*Tw_D2,2),"—")</f>
        <v>135</v>
      </c>
      <c r="I24" s="24"/>
    </row>
    <row r="25" customFormat="false" ht="15" hidden="false" customHeight="true" outlineLevel="0" collapsed="false">
      <c r="B25" s="18" t="s">
        <v>69</v>
      </c>
      <c r="D25" s="22" t="n">
        <v>0.1</v>
      </c>
      <c r="E25" s="20" t="s">
        <v>70</v>
      </c>
      <c r="F25" s="20"/>
      <c r="H25" s="24"/>
      <c r="I25" s="24"/>
    </row>
    <row r="26" customFormat="false" ht="15" hidden="false" customHeight="false" outlineLevel="0" collapsed="false">
      <c r="H26" s="16"/>
      <c r="I26" s="17"/>
    </row>
    <row r="27" customFormat="false" ht="15" hidden="false" customHeight="false" outlineLevel="0" collapsed="false">
      <c r="B27" s="25" t="str">
        <f aca="false">IF(NOT(ISNUMBER(Tw_Price)),"Enter the original price to see a result.",IF(Tw_Price&lt;0,"Enter the price as a positive number.",IF(Tw_Price&gt;=1000000000000,"Enter a price below 1,000,000,000,000.",IF(OR(NOT(ISNUMBER(Tw_D1)),NOT(ISNUMBER(Tw_D2))),"Enter both discounts to see a result. Use 0 if there is no second discount.",IF(OR(Tw_D1&lt;0,Tw_D1&gt;1,Tw_D2&lt;0,Tw_D2&gt;1),"Enter discounts from 0 to 100%.",Tw_D1*100&amp;"% off and then "&amp;Tw_D2*100&amp;"% off takes "&amp;TEXT(ROUND(ROUND(Tw_Price,2),2),"#,##0.00")&amp;" down to "&amp;TEXT(ROUND(Tw_Final,2),"#,##0.00")&amp;". Together that is "&amp;TEXT(ROUND(Tw_Comb*100,2),"0.00")&amp;"% off"&amp;IF(TEXT(ROUND(Tw_Comb*100,2),"0.00")&lt;&gt;TEXT(ROUND((Tw_D1+Tw_D2)*100,2),"0.00")," — not "&amp;ROUND((Tw_D1+Tw_D2)*100,6)&amp;"%.","."))))))</f>
        <v>25% off and then 10% off takes 200.00 down to 135.00. Together that is 32.50% off — not 35%.</v>
      </c>
      <c r="C27" s="25"/>
      <c r="D27" s="25"/>
      <c r="E27" s="25"/>
      <c r="F27" s="25"/>
      <c r="H27" s="26" t="s">
        <v>71</v>
      </c>
      <c r="I27" s="27" t="n">
        <f aca="false">IF(AND(ISNUMBER(Tw_Price),N(Tw_Price)&gt;=0,N(Tw_Price)&lt;1000000000000,ISNUMBER(Tw_D1),ISNUMBER(Tw_D2),N(Tw_D1)&gt;=0,N(Tw_D1)&lt;=1,N(Tw_D2)&gt;=0,N(Tw_D2)&lt;=1),ROUND(Tw_Price,2)-ROUND(ROUND(Tw_Price,2)*Tw_D1,2),"—")</f>
        <v>150</v>
      </c>
    </row>
    <row r="28" customFormat="false" ht="15" hidden="false" customHeight="false" outlineLevel="0" collapsed="false">
      <c r="B28" s="25"/>
      <c r="C28" s="25"/>
      <c r="D28" s="25"/>
      <c r="E28" s="25"/>
      <c r="F28" s="25"/>
      <c r="H28" s="26" t="s">
        <v>72</v>
      </c>
      <c r="I28" s="27" t="n">
        <f aca="false">IF(AND(ISNUMBER(Tw_Price),N(Tw_Price)&gt;=0,N(Tw_Price)&lt;1000000000000,ISNUMBER(Tw_D1),ISNUMBER(Tw_D2),N(Tw_D1)&gt;=0,N(Tw_D1)&lt;=1,N(Tw_D2)&gt;=0,N(Tw_D2)&lt;=1),ROUND(Tw_Price,2)-Tw_Final,"—")</f>
        <v>65</v>
      </c>
    </row>
    <row r="29" customFormat="false" ht="15" hidden="false" customHeight="false" outlineLevel="0" collapsed="false">
      <c r="B29" s="25"/>
      <c r="C29" s="25"/>
      <c r="D29" s="25"/>
      <c r="E29" s="25"/>
      <c r="F29" s="25"/>
      <c r="H29" s="26" t="s">
        <v>32</v>
      </c>
      <c r="I29" s="28" t="n">
        <f aca="false">IF(AND(ISNUMBER(Tw_Price),N(Tw_Price)&gt;=0,N(Tw_Price)&lt;1000000000000,ISNUMBER(Tw_D1),ISNUMBER(Tw_D2),N(Tw_D1)&gt;=0,N(Tw_D1)&lt;=1,N(Tw_D2)&gt;=0,N(Tw_D2)&lt;=1),1-(1-Tw_D1)*(1-Tw_D2),"—")</f>
        <v>0.325</v>
      </c>
    </row>
    <row r="30" customFormat="false" ht="15" hidden="false" customHeight="false" outlineLevel="0" collapsed="false">
      <c r="B30" s="25"/>
      <c r="C30" s="25"/>
      <c r="D30" s="25"/>
      <c r="E30" s="25"/>
      <c r="F30" s="25"/>
      <c r="H30" s="16"/>
      <c r="I30" s="17"/>
    </row>
    <row r="31" customFormat="false" ht="15" hidden="false" customHeight="false" outlineLevel="0" collapsed="false">
      <c r="H31" s="16"/>
      <c r="I31" s="17"/>
    </row>
    <row r="34" customFormat="false" ht="19.5" hidden="false" customHeight="true" outlineLevel="0" collapsed="false">
      <c r="B34" s="5" t="s">
        <v>73</v>
      </c>
      <c r="C34" s="6"/>
      <c r="D34" s="6"/>
      <c r="E34" s="6"/>
      <c r="F34" s="6"/>
      <c r="H34" s="16"/>
      <c r="I34" s="17"/>
    </row>
    <row r="35" customFormat="false" ht="15" hidden="false" customHeight="true" outlineLevel="0" collapsed="false">
      <c r="B35" s="18" t="s">
        <v>34</v>
      </c>
      <c r="D35" s="19" t="n">
        <v>1250</v>
      </c>
      <c r="E35" s="20" t="s">
        <v>56</v>
      </c>
      <c r="F35" s="20"/>
      <c r="H35" s="21" t="s">
        <v>57</v>
      </c>
      <c r="I35" s="17"/>
    </row>
    <row r="36" customFormat="false" ht="15" hidden="false" customHeight="false" outlineLevel="0" collapsed="false">
      <c r="H36" s="16"/>
      <c r="I36" s="17"/>
    </row>
    <row r="37" customFormat="false" ht="15" hidden="false" customHeight="true" outlineLevel="0" collapsed="false">
      <c r="B37" s="18" t="s">
        <v>60</v>
      </c>
      <c r="D37" s="19" t="n">
        <v>999</v>
      </c>
      <c r="E37" s="20" t="s">
        <v>74</v>
      </c>
      <c r="F37" s="20"/>
      <c r="H37" s="23" t="s">
        <v>58</v>
      </c>
      <c r="I37" s="17"/>
    </row>
    <row r="38" customFormat="false" ht="15" hidden="false" customHeight="false" outlineLevel="0" collapsed="false">
      <c r="H38" s="30" t="n">
        <f aca="false">IF(AND(ISNUMBER(Fd_Price),N(Fd_Price)&gt;=0,N(Fd_Price)&lt;1000000000000,ROUND(N(Fd_Price),2)&gt;0,ISNUMBER(Fd_Sale),N(Fd_Sale)&gt;=0,ROUND(N(Fd_Sale),2)&lt;=ROUND(N(Fd_Price),2)),Fd_Saved/ROUND(Fd_Price,2),"—")</f>
        <v>0.2008</v>
      </c>
      <c r="I38" s="30"/>
    </row>
    <row r="39" customFormat="false" ht="30" hidden="false" customHeight="true" outlineLevel="0" collapsed="false">
      <c r="B39" s="25" t="str">
        <f aca="false">IF(NOT(ISNUMBER(Fd_Price)),"Enter the original price to see a result.",IF(Fd_Price&lt;0,"Enter the price as a positive number.",IF(Fd_Price&gt;=1000000000000,"Enter a price below 1,000,000,000,000.",IF(ROUND(Fd_Price,2)=0,"The original price must be above zero to work out a discount.",IF(NOT(ISNUMBER(Fd_Sale)),"Now enter the sale price to see the discount.",IF(Fd_Sale&lt;0,"Enter the sale price as a positive number.",IF(ROUND(Fd_Sale,2)&gt;ROUND(Fd_Price,2),"The sale price is higher than the original price, so there is no discount. Check the two prices are not the wrong way round.",IF(ROUND(Fd_Saved,2)=0,"There is no discount — the two prices are the same.",TEXT(ROUND(ROUND(Fd_Price,2),2),"#,##0.00")&amp;" down to "&amp;TEXT(ROUND(ROUND(Fd_Sale,2),2),"#,##0.00")&amp;" is a discount of "&amp;TEXT(ROUND(Fd_Pct*100,2),"0.00")&amp;"% — you save "&amp;TEXT(ROUND(Fd_Saved,2),"#,##0.00")&amp;"."))))))))</f>
        <v>1,250.00 down to 999.00 is a discount of 20.08% — you save 251.00.</v>
      </c>
      <c r="C39" s="25"/>
      <c r="D39" s="25"/>
      <c r="E39" s="25"/>
      <c r="F39" s="25"/>
      <c r="H39" s="30"/>
      <c r="I39" s="30"/>
    </row>
    <row r="40" customFormat="false" ht="15" hidden="false" customHeight="false" outlineLevel="0" collapsed="false">
      <c r="B40" s="25"/>
      <c r="C40" s="25"/>
      <c r="D40" s="25"/>
      <c r="E40" s="25"/>
      <c r="F40" s="25"/>
      <c r="H40" s="16"/>
      <c r="I40" s="17"/>
    </row>
    <row r="41" customFormat="false" ht="15" hidden="false" customHeight="false" outlineLevel="0" collapsed="false">
      <c r="B41" s="25"/>
      <c r="C41" s="25"/>
      <c r="D41" s="25"/>
      <c r="E41" s="25"/>
      <c r="F41" s="25"/>
      <c r="H41" s="26" t="s">
        <v>61</v>
      </c>
      <c r="I41" s="27" t="n">
        <f aca="false">IF(AND(ISNUMBER(Fd_Price),N(Fd_Price)&gt;=0,N(Fd_Price)&lt;1000000000000,ROUND(N(Fd_Price),2)&gt;0,ISNUMBER(Fd_Sale),N(Fd_Sale)&gt;=0,ROUND(N(Fd_Sale),2)&lt;=ROUND(N(Fd_Price),2)),ROUND(Fd_Price,2)-ROUND(Fd_Sale,2),"—")</f>
        <v>251</v>
      </c>
    </row>
    <row r="42" customFormat="false" ht="15" hidden="false" customHeight="false" outlineLevel="0" collapsed="false">
      <c r="B42" s="25"/>
      <c r="C42" s="25"/>
      <c r="D42" s="25"/>
      <c r="E42" s="25"/>
      <c r="F42" s="25"/>
      <c r="H42" s="26" t="s">
        <v>75</v>
      </c>
      <c r="I42" s="28" t="n">
        <f aca="false">IF(AND(ISNUMBER(Fd_Price),N(Fd_Price)&gt;=0,N(Fd_Price)&lt;1000000000000,ROUND(N(Fd_Price),2)&gt;0,ISNUMBER(Fd_Sale),N(Fd_Sale)&gt;=0,ROUND(N(Fd_Sale),2)&lt;=ROUND(N(Fd_Price),2)),ROUND(Fd_Sale,2)/ROUND(Fd_Price,2),"—")</f>
        <v>0.7992</v>
      </c>
    </row>
    <row r="43" customFormat="false" ht="15" hidden="false" customHeight="false" outlineLevel="0" collapsed="false">
      <c r="B43" s="25"/>
      <c r="C43" s="25"/>
      <c r="D43" s="25"/>
      <c r="E43" s="25"/>
      <c r="F43" s="25"/>
      <c r="H43" s="26" t="s">
        <v>76</v>
      </c>
      <c r="I43" s="29" t="n">
        <f aca="false">IF(AND(ISNUMBER(Fd_Price),N(Fd_Price)&gt;=0,N(Fd_Price)&lt;1000000000000,ROUND(N(Fd_Price),2)&gt;0,ISNUMBER(Fd_Sale),N(Fd_Sale)&gt;=0,ROUND(N(Fd_Sale),2)&lt;=ROUND(N(Fd_Price),2)),ROUND(ROUND(Fd_Sale,2)/ROUND(Fd_Price,2),6),"—")</f>
        <v>0.7992</v>
      </c>
    </row>
    <row r="44" customFormat="false" ht="15" hidden="false" customHeight="false" outlineLevel="0" collapsed="false">
      <c r="H44" s="16"/>
      <c r="I44" s="17"/>
    </row>
    <row r="45" customFormat="false" ht="15" hidden="false" customHeight="false" outlineLevel="0" collapsed="false">
      <c r="H45" s="16"/>
      <c r="I45" s="17"/>
    </row>
    <row r="47" customFormat="false" ht="19.5" hidden="false" customHeight="true" outlineLevel="0" collapsed="false">
      <c r="B47" s="5" t="s">
        <v>77</v>
      </c>
      <c r="C47" s="6"/>
      <c r="D47" s="6"/>
      <c r="E47" s="6"/>
      <c r="F47" s="6"/>
    </row>
    <row r="48" customFormat="false" ht="15" hidden="false" customHeight="true" outlineLevel="0" collapsed="false">
      <c r="B48" s="18" t="s">
        <v>60</v>
      </c>
      <c r="D48" s="19" t="n">
        <v>72</v>
      </c>
      <c r="E48" s="20" t="s">
        <v>78</v>
      </c>
      <c r="F48" s="20"/>
    </row>
    <row r="50" customFormat="false" ht="15" hidden="false" customHeight="true" outlineLevel="0" collapsed="false">
      <c r="B50" s="18" t="s">
        <v>79</v>
      </c>
      <c r="D50" s="22" t="n">
        <v>0.4</v>
      </c>
      <c r="E50" s="20" t="s">
        <v>80</v>
      </c>
      <c r="F50" s="20"/>
    </row>
    <row r="52" customFormat="false" ht="30" hidden="false" customHeight="true" outlineLevel="0" collapsed="false">
      <c r="B52" s="31" t="s">
        <v>34</v>
      </c>
      <c r="D52" s="32" t="n">
        <f aca="false">IF(AND(ISNUMBER(Og_Sale),N(Og_Sale)&gt;=0,ISNUMBER(Og_Disc),N(Og_Disc)&gt;=0,N(Og_Disc)&lt;1),Og_Sale/(1-Og_Disc),"—")</f>
        <v>120</v>
      </c>
      <c r="E52" s="20" t="s">
        <v>81</v>
      </c>
      <c r="F52" s="20"/>
    </row>
    <row r="53" customFormat="false" ht="15" hidden="false" customHeight="false" outlineLevel="0" collapsed="false">
      <c r="B53" s="18" t="s">
        <v>82</v>
      </c>
      <c r="D53" s="33" t="n">
        <f aca="false">IF(AND(ISNUMBER(Og_Sale),N(Og_Sale)&gt;=0,ISNUMBER(Og_Disc),N(Og_Disc)&gt;=0,N(Og_Disc)&lt;1),Og_Sale*(1+Og_Disc),"—")</f>
        <v>100.8</v>
      </c>
      <c r="E53" s="20"/>
      <c r="F53" s="20"/>
    </row>
    <row r="55" customFormat="false" ht="19.5" hidden="false" customHeight="true" outlineLevel="0" collapsed="false">
      <c r="B55" s="5" t="s">
        <v>83</v>
      </c>
      <c r="C55" s="6"/>
      <c r="D55" s="6"/>
      <c r="E55" s="6"/>
      <c r="F55" s="6"/>
    </row>
    <row r="56" customFormat="false" ht="15" hidden="false" customHeight="true" outlineLevel="0" collapsed="false">
      <c r="B56" s="18" t="s">
        <v>84</v>
      </c>
      <c r="D56" s="19" t="n">
        <v>100</v>
      </c>
      <c r="E56" s="20" t="s">
        <v>85</v>
      </c>
      <c r="F56" s="20"/>
    </row>
    <row r="58" customFormat="false" ht="15" hidden="false" customHeight="true" outlineLevel="0" collapsed="false">
      <c r="B58" s="18" t="s">
        <v>86</v>
      </c>
      <c r="D58" s="19" t="n">
        <v>60</v>
      </c>
      <c r="E58" s="20" t="s">
        <v>87</v>
      </c>
      <c r="F58" s="20"/>
    </row>
    <row r="60" customFormat="false" ht="15" hidden="false" customHeight="true" outlineLevel="0" collapsed="false">
      <c r="B60" s="18" t="s">
        <v>58</v>
      </c>
      <c r="D60" s="22" t="n">
        <v>0.2</v>
      </c>
      <c r="E60" s="20" t="s">
        <v>88</v>
      </c>
      <c r="F60" s="20"/>
    </row>
    <row r="62" customFormat="false" ht="30" hidden="false" customHeight="true" outlineLevel="0" collapsed="false">
      <c r="B62" s="34" t="s">
        <v>89</v>
      </c>
      <c r="C62" s="34"/>
      <c r="D62" s="32" t="n">
        <f aca="false">IF(AND(ISNUMBER(Sl_Price),ISNUMBER(Sl_Cost),ISNUMBER(Sl_Disc),N(Sl_Price)&gt;0,N(Sl_Disc)&gt;=0,N(Sl_Disc)&lt;=1),ROUND(Sl_Price,2)-ROUND(ROUND(Sl_Price,2)*Sl_Disc,2),"—")</f>
        <v>80</v>
      </c>
      <c r="E62" s="20" t="s">
        <v>90</v>
      </c>
      <c r="F62" s="20"/>
    </row>
    <row r="63" customFormat="false" ht="15" hidden="false" customHeight="false" outlineLevel="0" collapsed="false">
      <c r="B63" s="34" t="s">
        <v>91</v>
      </c>
      <c r="C63" s="34"/>
      <c r="D63" s="32" t="n">
        <f aca="false">IF(AND(ISNUMBER(Sl_Price),ISNUMBER(Sl_Cost),ISNUMBER(Sl_Disc),N(Sl_Price)&gt;0,N(Sl_Disc)&gt;=0,N(Sl_Disc)&lt;=1),Sl_Price-Sl_Cost,"—")</f>
        <v>40</v>
      </c>
      <c r="E63" s="20"/>
      <c r="F63" s="20"/>
    </row>
    <row r="64" customFormat="false" ht="15" hidden="false" customHeight="false" outlineLevel="0" collapsed="false">
      <c r="B64" s="34" t="s">
        <v>92</v>
      </c>
      <c r="C64" s="34"/>
      <c r="D64" s="32" t="n">
        <f aca="false">IF(AND(ISNUMBER(Sl_Price),ISNUMBER(Sl_Cost),ISNUMBER(Sl_Disc),N(Sl_Price)&gt;0,N(Sl_Disc)&gt;=0,N(Sl_Disc)&lt;=1),Sl_New-Sl_Cost,"—")</f>
        <v>20</v>
      </c>
      <c r="E64" s="20"/>
      <c r="F64" s="20"/>
    </row>
    <row r="65" customFormat="false" ht="15" hidden="false" customHeight="false" outlineLevel="0" collapsed="false">
      <c r="B65" s="34" t="s">
        <v>93</v>
      </c>
      <c r="C65" s="34"/>
      <c r="D65" s="35" t="n">
        <f aca="false">IF(AND(AND(ISNUMBER(Sl_Price),ISNUMBER(Sl_Cost),ISNUMBER(Sl_Disc),N(Sl_Price)&gt;0,N(Sl_Disc)&gt;=0,N(Sl_Disc)&lt;=1),N(Sl_New)&lt;&gt;0),Sl_PA/Sl_New,"—")</f>
        <v>0.25</v>
      </c>
      <c r="E65" s="20"/>
      <c r="F65" s="20"/>
    </row>
    <row r="66" customFormat="false" ht="15" hidden="false" customHeight="false" outlineLevel="0" collapsed="false">
      <c r="B66" s="34" t="s">
        <v>94</v>
      </c>
      <c r="C66" s="34"/>
      <c r="D66" s="35" t="n">
        <f aca="false">IF(AND(AND(ISNUMBER(Sl_Price),ISNUMBER(Sl_Cost),ISNUMBER(Sl_Disc),N(Sl_Price)&gt;0,N(Sl_Disc)&gt;=0,N(Sl_Disc)&lt;=1),N(Sl_PB)&gt;0,N(Sl_PA)&gt;0),Sl_PB/Sl_PA-1,"—")</f>
        <v>1</v>
      </c>
      <c r="E66" s="20"/>
      <c r="F66" s="20"/>
    </row>
  </sheetData>
  <mergeCells count="25">
    <mergeCell ref="E8:F8"/>
    <mergeCell ref="E10:F10"/>
    <mergeCell ref="H11:I12"/>
    <mergeCell ref="B12:F15"/>
    <mergeCell ref="E21:F21"/>
    <mergeCell ref="E23:F23"/>
    <mergeCell ref="H24:I25"/>
    <mergeCell ref="E25:F25"/>
    <mergeCell ref="B27:F30"/>
    <mergeCell ref="E35:F35"/>
    <mergeCell ref="E37:F37"/>
    <mergeCell ref="H38:I39"/>
    <mergeCell ref="B39:F43"/>
    <mergeCell ref="E48:F48"/>
    <mergeCell ref="E50:F50"/>
    <mergeCell ref="E52:F53"/>
    <mergeCell ref="E56:F56"/>
    <mergeCell ref="E58:F58"/>
    <mergeCell ref="E60:F60"/>
    <mergeCell ref="B62:C62"/>
    <mergeCell ref="E62:F66"/>
    <mergeCell ref="B63:C63"/>
    <mergeCell ref="B64:C64"/>
    <mergeCell ref="B65:C65"/>
    <mergeCell ref="B66:C66"/>
  </mergeCells>
  <conditionalFormatting sqref="H11">
    <cfRule type="expression" priority="2" aboveAverage="0" equalAverage="0" bottom="0" percent="0" rank="0" text="" dxfId="0">
      <formula>AND(ISNUMBER($H$11),$H$11&lt;0)</formula>
    </cfRule>
  </conditionalFormatting>
  <conditionalFormatting sqref="I14">
    <cfRule type="expression" priority="3" aboveAverage="0" equalAverage="0" bottom="0" percent="0" rank="0" text="" dxfId="1">
      <formula>AND(ISNUMBER($I$14),$I$14&lt;0)</formula>
    </cfRule>
  </conditionalFormatting>
  <conditionalFormatting sqref="I15">
    <cfRule type="expression" priority="4" aboveAverage="0" equalAverage="0" bottom="0" percent="0" rank="0" text="" dxfId="1">
      <formula>AND(ISNUMBER($I$15),$I$15&lt;0)</formula>
    </cfRule>
  </conditionalFormatting>
  <conditionalFormatting sqref="I16">
    <cfRule type="expression" priority="5" aboveAverage="0" equalAverage="0" bottom="0" percent="0" rank="0" text="" dxfId="1">
      <formula>AND(ISNUMBER($I$16),$I$16&lt;0)</formula>
    </cfRule>
  </conditionalFormatting>
  <conditionalFormatting sqref="H24">
    <cfRule type="expression" priority="6" aboveAverage="0" equalAverage="0" bottom="0" percent="0" rank="0" text="" dxfId="0">
      <formula>AND(ISNUMBER($H$24),$H$24&lt;0)</formula>
    </cfRule>
  </conditionalFormatting>
  <conditionalFormatting sqref="I27">
    <cfRule type="expression" priority="7" aboveAverage="0" equalAverage="0" bottom="0" percent="0" rank="0" text="" dxfId="1">
      <formula>AND(ISNUMBER($I$27),$I$27&lt;0)</formula>
    </cfRule>
  </conditionalFormatting>
  <conditionalFormatting sqref="I28">
    <cfRule type="expression" priority="8" aboveAverage="0" equalAverage="0" bottom="0" percent="0" rank="0" text="" dxfId="1">
      <formula>AND(ISNUMBER($I$28),$I$28&lt;0)</formula>
    </cfRule>
  </conditionalFormatting>
  <conditionalFormatting sqref="I29">
    <cfRule type="expression" priority="9" aboveAverage="0" equalAverage="0" bottom="0" percent="0" rank="0" text="" dxfId="1">
      <formula>AND(ISNUMBER($I$29),$I$29&lt;0)</formula>
    </cfRule>
  </conditionalFormatting>
  <conditionalFormatting sqref="H38">
    <cfRule type="expression" priority="10" aboveAverage="0" equalAverage="0" bottom="0" percent="0" rank="0" text="" dxfId="0">
      <formula>AND(ISNUMBER($H$38),$H$38&lt;0)</formula>
    </cfRule>
  </conditionalFormatting>
  <conditionalFormatting sqref="I41">
    <cfRule type="expression" priority="11" aboveAverage="0" equalAverage="0" bottom="0" percent="0" rank="0" text="" dxfId="1">
      <formula>AND(ISNUMBER($I$41),$I$41&lt;0)</formula>
    </cfRule>
  </conditionalFormatting>
  <conditionalFormatting sqref="I42">
    <cfRule type="expression" priority="12" aboveAverage="0" equalAverage="0" bottom="0" percent="0" rank="0" text="" dxfId="1">
      <formula>AND(ISNUMBER($I$42),$I$42&lt;0)</formula>
    </cfRule>
  </conditionalFormatting>
  <conditionalFormatting sqref="I43">
    <cfRule type="expression" priority="13" aboveAverage="0" equalAverage="0" bottom="0" percent="0" rank="0" text="" dxfId="1">
      <formula>AND(ISNUMBER($I$43),$I$43&lt;0)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6" min="3" style="0" width="14"/>
    <col collapsed="false" customWidth="true" hidden="false" outlineLevel="0" max="7" min="7" style="0" width="3"/>
    <col collapsed="false" customWidth="true" hidden="true" outlineLevel="0" max="8" min="8" style="0" width="1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45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95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5" hidden="false" customHeight="true" outlineLevel="0" collapsed="false">
      <c r="B7" s="7" t="s">
        <v>96</v>
      </c>
      <c r="C7" s="7"/>
      <c r="D7" s="7"/>
      <c r="E7" s="7"/>
      <c r="F7" s="22" t="n">
        <v>0.15</v>
      </c>
    </row>
    <row r="9" customFormat="false" ht="43.5" hidden="false" customHeight="true" outlineLevel="0" collapsed="false">
      <c r="B9" s="36" t="s">
        <v>97</v>
      </c>
      <c r="C9" s="37" t="s">
        <v>34</v>
      </c>
      <c r="D9" s="37" t="s">
        <v>98</v>
      </c>
      <c r="E9" s="37" t="s">
        <v>61</v>
      </c>
      <c r="F9" s="37" t="s">
        <v>60</v>
      </c>
    </row>
    <row r="10" customFormat="false" ht="15" hidden="false" customHeight="false" outlineLevel="0" collapsed="false">
      <c r="B10" s="38" t="s">
        <v>99</v>
      </c>
      <c r="C10" s="19" t="n">
        <v>39.99</v>
      </c>
      <c r="D10" s="22"/>
      <c r="E10" s="33" t="n">
        <f aca="false">IF(AND(ISNUMBER(C10),C10&gt;=0,ISNUMBER(IF(ISNUMBER(D10),D10,List_Default)),IF(ISNUMBER(D10),D10,List_Default)&gt;=0,IF(ISNUMBER(D10),D10,List_Default)&lt;=1),ROUND(ROUND(C10,2)*IF(ISNUMBER(D10),D10,List_Default),2),IF(ISNUMBER(C10),"—",""))</f>
        <v>6</v>
      </c>
      <c r="F10" s="32" t="n">
        <f aca="false">IF(ISNUMBER(E10),ROUND(C10,2)-E10,"")</f>
        <v>33.99</v>
      </c>
      <c r="H10" s="0" t="n">
        <f aca="false">IF(ISNUMBER(E10),ROUND(C10,2),0)</f>
        <v>39.99</v>
      </c>
    </row>
    <row r="11" customFormat="false" ht="15" hidden="false" customHeight="false" outlineLevel="0" collapsed="false">
      <c r="B11" s="38" t="s">
        <v>100</v>
      </c>
      <c r="C11" s="19" t="n">
        <v>189</v>
      </c>
      <c r="D11" s="22" t="n">
        <v>0.25</v>
      </c>
      <c r="E11" s="33" t="n">
        <f aca="false">IF(AND(ISNUMBER(C11),C11&gt;=0,ISNUMBER(IF(ISNUMBER(D11),D11,List_Default)),IF(ISNUMBER(D11),D11,List_Default)&gt;=0,IF(ISNUMBER(D11),D11,List_Default)&lt;=1),ROUND(ROUND(C11,2)*IF(ISNUMBER(D11),D11,List_Default),2),IF(ISNUMBER(C11),"—",""))</f>
        <v>47.25</v>
      </c>
      <c r="F11" s="32" t="n">
        <f aca="false">IF(ISNUMBER(E11),ROUND(C11,2)-E11,"")</f>
        <v>141.75</v>
      </c>
      <c r="H11" s="0" t="n">
        <f aca="false">IF(ISNUMBER(E11),ROUND(C11,2),0)</f>
        <v>189</v>
      </c>
    </row>
    <row r="12" customFormat="false" ht="15" hidden="false" customHeight="false" outlineLevel="0" collapsed="false">
      <c r="B12" s="38" t="s">
        <v>101</v>
      </c>
      <c r="C12" s="19" t="n">
        <v>4.5</v>
      </c>
      <c r="D12" s="22"/>
      <c r="E12" s="33" t="n">
        <f aca="false">IF(AND(ISNUMBER(C12),C12&gt;=0,ISNUMBER(IF(ISNUMBER(D12),D12,List_Default)),IF(ISNUMBER(D12),D12,List_Default)&gt;=0,IF(ISNUMBER(D12),D12,List_Default)&lt;=1),ROUND(ROUND(C12,2)*IF(ISNUMBER(D12),D12,List_Default),2),IF(ISNUMBER(C12),"—",""))</f>
        <v>0.68</v>
      </c>
      <c r="F12" s="32" t="n">
        <f aca="false">IF(ISNUMBER(E12),ROUND(C12,2)-E12,"")</f>
        <v>3.82</v>
      </c>
      <c r="H12" s="0" t="n">
        <f aca="false">IF(ISNUMBER(E12),ROUND(C12,2),0)</f>
        <v>4.5</v>
      </c>
    </row>
    <row r="13" customFormat="false" ht="15" hidden="false" customHeight="false" outlineLevel="0" collapsed="false">
      <c r="B13" s="38" t="s">
        <v>102</v>
      </c>
      <c r="C13" s="19" t="n">
        <v>54.95</v>
      </c>
      <c r="D13" s="22" t="n">
        <v>0.3</v>
      </c>
      <c r="E13" s="33" t="n">
        <f aca="false">IF(AND(ISNUMBER(C13),C13&gt;=0,ISNUMBER(IF(ISNUMBER(D13),D13,List_Default)),IF(ISNUMBER(D13),D13,List_Default)&gt;=0,IF(ISNUMBER(D13),D13,List_Default)&lt;=1),ROUND(ROUND(C13,2)*IF(ISNUMBER(D13),D13,List_Default),2),IF(ISNUMBER(C13),"—",""))</f>
        <v>16.49</v>
      </c>
      <c r="F13" s="32" t="n">
        <f aca="false">IF(ISNUMBER(E13),ROUND(C13,2)-E13,"")</f>
        <v>38.46</v>
      </c>
      <c r="H13" s="0" t="n">
        <f aca="false">IF(ISNUMBER(E13),ROUND(C13,2),0)</f>
        <v>54.95</v>
      </c>
    </row>
    <row r="14" customFormat="false" ht="15" hidden="false" customHeight="false" outlineLevel="0" collapsed="false">
      <c r="B14" s="38" t="s">
        <v>103</v>
      </c>
      <c r="C14" s="19" t="n">
        <v>12.99</v>
      </c>
      <c r="D14" s="22"/>
      <c r="E14" s="33" t="n">
        <f aca="false">IF(AND(ISNUMBER(C14),C14&gt;=0,ISNUMBER(IF(ISNUMBER(D14),D14,List_Default)),IF(ISNUMBER(D14),D14,List_Default)&gt;=0,IF(ISNUMBER(D14),D14,List_Default)&lt;=1),ROUND(ROUND(C14,2)*IF(ISNUMBER(D14),D14,List_Default),2),IF(ISNUMBER(C14),"—",""))</f>
        <v>1.95</v>
      </c>
      <c r="F14" s="32" t="n">
        <f aca="false">IF(ISNUMBER(E14),ROUND(C14,2)-E14,"")</f>
        <v>11.04</v>
      </c>
      <c r="H14" s="0" t="n">
        <f aca="false">IF(ISNUMBER(E14),ROUND(C14,2),0)</f>
        <v>12.99</v>
      </c>
    </row>
    <row r="15" customFormat="false" ht="15" hidden="false" customHeight="false" outlineLevel="0" collapsed="false">
      <c r="B15" s="38"/>
      <c r="C15" s="19"/>
      <c r="D15" s="22"/>
      <c r="E15" s="33" t="str">
        <f aca="false">IF(AND(ISNUMBER(C15),C15&gt;=0,ISNUMBER(IF(ISNUMBER(D15),D15,List_Default)),IF(ISNUMBER(D15),D15,List_Default)&gt;=0,IF(ISNUMBER(D15),D15,List_Default)&lt;=1),ROUND(ROUND(C15,2)*IF(ISNUMBER(D15),D15,List_Default),2),IF(ISNUMBER(C15),"—",""))</f>
        <v/>
      </c>
      <c r="F15" s="32" t="str">
        <f aca="false">IF(ISNUMBER(E15),ROUND(C15,2)-E15,"")</f>
        <v/>
      </c>
      <c r="H15" s="0" t="n">
        <f aca="false">IF(ISNUMBER(E15),ROUND(C15,2),0)</f>
        <v>0</v>
      </c>
    </row>
    <row r="16" customFormat="false" ht="15" hidden="false" customHeight="false" outlineLevel="0" collapsed="false">
      <c r="B16" s="38"/>
      <c r="C16" s="19"/>
      <c r="D16" s="22"/>
      <c r="E16" s="33" t="str">
        <f aca="false">IF(AND(ISNUMBER(C16),C16&gt;=0,ISNUMBER(IF(ISNUMBER(D16),D16,List_Default)),IF(ISNUMBER(D16),D16,List_Default)&gt;=0,IF(ISNUMBER(D16),D16,List_Default)&lt;=1),ROUND(ROUND(C16,2)*IF(ISNUMBER(D16),D16,List_Default),2),IF(ISNUMBER(C16),"—",""))</f>
        <v/>
      </c>
      <c r="F16" s="32" t="str">
        <f aca="false">IF(ISNUMBER(E16),ROUND(C16,2)-E16,"")</f>
        <v/>
      </c>
      <c r="H16" s="0" t="n">
        <f aca="false">IF(ISNUMBER(E16),ROUND(C16,2),0)</f>
        <v>0</v>
      </c>
    </row>
    <row r="17" customFormat="false" ht="15" hidden="false" customHeight="false" outlineLevel="0" collapsed="false">
      <c r="B17" s="38"/>
      <c r="C17" s="19"/>
      <c r="D17" s="22"/>
      <c r="E17" s="33" t="str">
        <f aca="false">IF(AND(ISNUMBER(C17),C17&gt;=0,ISNUMBER(IF(ISNUMBER(D17),D17,List_Default)),IF(ISNUMBER(D17),D17,List_Default)&gt;=0,IF(ISNUMBER(D17),D17,List_Default)&lt;=1),ROUND(ROUND(C17,2)*IF(ISNUMBER(D17),D17,List_Default),2),IF(ISNUMBER(C17),"—",""))</f>
        <v/>
      </c>
      <c r="F17" s="32" t="str">
        <f aca="false">IF(ISNUMBER(E17),ROUND(C17,2)-E17,"")</f>
        <v/>
      </c>
      <c r="H17" s="0" t="n">
        <f aca="false">IF(ISNUMBER(E17),ROUND(C17,2),0)</f>
        <v>0</v>
      </c>
    </row>
    <row r="18" customFormat="false" ht="15" hidden="false" customHeight="false" outlineLevel="0" collapsed="false">
      <c r="B18" s="38"/>
      <c r="C18" s="19"/>
      <c r="D18" s="22"/>
      <c r="E18" s="33" t="str">
        <f aca="false">IF(AND(ISNUMBER(C18),C18&gt;=0,ISNUMBER(IF(ISNUMBER(D18),D18,List_Default)),IF(ISNUMBER(D18),D18,List_Default)&gt;=0,IF(ISNUMBER(D18),D18,List_Default)&lt;=1),ROUND(ROUND(C18,2)*IF(ISNUMBER(D18),D18,List_Default),2),IF(ISNUMBER(C18),"—",""))</f>
        <v/>
      </c>
      <c r="F18" s="32" t="str">
        <f aca="false">IF(ISNUMBER(E18),ROUND(C18,2)-E18,"")</f>
        <v/>
      </c>
      <c r="H18" s="0" t="n">
        <f aca="false">IF(ISNUMBER(E18),ROUND(C18,2),0)</f>
        <v>0</v>
      </c>
    </row>
    <row r="19" customFormat="false" ht="15" hidden="false" customHeight="false" outlineLevel="0" collapsed="false">
      <c r="B19" s="38"/>
      <c r="C19" s="19"/>
      <c r="D19" s="22"/>
      <c r="E19" s="33" t="str">
        <f aca="false">IF(AND(ISNUMBER(C19),C19&gt;=0,ISNUMBER(IF(ISNUMBER(D19),D19,List_Default)),IF(ISNUMBER(D19),D19,List_Default)&gt;=0,IF(ISNUMBER(D19),D19,List_Default)&lt;=1),ROUND(ROUND(C19,2)*IF(ISNUMBER(D19),D19,List_Default),2),IF(ISNUMBER(C19),"—",""))</f>
        <v/>
      </c>
      <c r="F19" s="32" t="str">
        <f aca="false">IF(ISNUMBER(E19),ROUND(C19,2)-E19,"")</f>
        <v/>
      </c>
      <c r="H19" s="0" t="n">
        <f aca="false">IF(ISNUMBER(E19),ROUND(C19,2),0)</f>
        <v>0</v>
      </c>
    </row>
    <row r="20" customFormat="false" ht="15" hidden="false" customHeight="false" outlineLevel="0" collapsed="false">
      <c r="B20" s="38"/>
      <c r="C20" s="19"/>
      <c r="D20" s="22"/>
      <c r="E20" s="33" t="str">
        <f aca="false">IF(AND(ISNUMBER(C20),C20&gt;=0,ISNUMBER(IF(ISNUMBER(D20),D20,List_Default)),IF(ISNUMBER(D20),D20,List_Default)&gt;=0,IF(ISNUMBER(D20),D20,List_Default)&lt;=1),ROUND(ROUND(C20,2)*IF(ISNUMBER(D20),D20,List_Default),2),IF(ISNUMBER(C20),"—",""))</f>
        <v/>
      </c>
      <c r="F20" s="32" t="str">
        <f aca="false">IF(ISNUMBER(E20),ROUND(C20,2)-E20,"")</f>
        <v/>
      </c>
      <c r="H20" s="0" t="n">
        <f aca="false">IF(ISNUMBER(E20),ROUND(C20,2),0)</f>
        <v>0</v>
      </c>
    </row>
    <row r="21" customFormat="false" ht="15" hidden="false" customHeight="false" outlineLevel="0" collapsed="false">
      <c r="B21" s="38"/>
      <c r="C21" s="19"/>
      <c r="D21" s="22"/>
      <c r="E21" s="33" t="str">
        <f aca="false">IF(AND(ISNUMBER(C21),C21&gt;=0,ISNUMBER(IF(ISNUMBER(D21),D21,List_Default)),IF(ISNUMBER(D21),D21,List_Default)&gt;=0,IF(ISNUMBER(D21),D21,List_Default)&lt;=1),ROUND(ROUND(C21,2)*IF(ISNUMBER(D21),D21,List_Default),2),IF(ISNUMBER(C21),"—",""))</f>
        <v/>
      </c>
      <c r="F21" s="32" t="str">
        <f aca="false">IF(ISNUMBER(E21),ROUND(C21,2)-E21,"")</f>
        <v/>
      </c>
      <c r="H21" s="0" t="n">
        <f aca="false">IF(ISNUMBER(E21),ROUND(C21,2),0)</f>
        <v>0</v>
      </c>
    </row>
    <row r="22" customFormat="false" ht="15" hidden="false" customHeight="false" outlineLevel="0" collapsed="false">
      <c r="B22" s="38"/>
      <c r="C22" s="19"/>
      <c r="D22" s="22"/>
      <c r="E22" s="33" t="str">
        <f aca="false">IF(AND(ISNUMBER(C22),C22&gt;=0,ISNUMBER(IF(ISNUMBER(D22),D22,List_Default)),IF(ISNUMBER(D22),D22,List_Default)&gt;=0,IF(ISNUMBER(D22),D22,List_Default)&lt;=1),ROUND(ROUND(C22,2)*IF(ISNUMBER(D22),D22,List_Default),2),IF(ISNUMBER(C22),"—",""))</f>
        <v/>
      </c>
      <c r="F22" s="32" t="str">
        <f aca="false">IF(ISNUMBER(E22),ROUND(C22,2)-E22,"")</f>
        <v/>
      </c>
      <c r="H22" s="0" t="n">
        <f aca="false">IF(ISNUMBER(E22),ROUND(C22,2),0)</f>
        <v>0</v>
      </c>
    </row>
    <row r="23" customFormat="false" ht="15" hidden="false" customHeight="false" outlineLevel="0" collapsed="false">
      <c r="B23" s="38"/>
      <c r="C23" s="19"/>
      <c r="D23" s="22"/>
      <c r="E23" s="33" t="str">
        <f aca="false">IF(AND(ISNUMBER(C23),C23&gt;=0,ISNUMBER(IF(ISNUMBER(D23),D23,List_Default)),IF(ISNUMBER(D23),D23,List_Default)&gt;=0,IF(ISNUMBER(D23),D23,List_Default)&lt;=1),ROUND(ROUND(C23,2)*IF(ISNUMBER(D23),D23,List_Default),2),IF(ISNUMBER(C23),"—",""))</f>
        <v/>
      </c>
      <c r="F23" s="32" t="str">
        <f aca="false">IF(ISNUMBER(E23),ROUND(C23,2)-E23,"")</f>
        <v/>
      </c>
      <c r="H23" s="0" t="n">
        <f aca="false">IF(ISNUMBER(E23),ROUND(C23,2),0)</f>
        <v>0</v>
      </c>
    </row>
    <row r="24" customFormat="false" ht="15" hidden="false" customHeight="false" outlineLevel="0" collapsed="false">
      <c r="B24" s="38"/>
      <c r="C24" s="19"/>
      <c r="D24" s="22"/>
      <c r="E24" s="33" t="str">
        <f aca="false">IF(AND(ISNUMBER(C24),C24&gt;=0,ISNUMBER(IF(ISNUMBER(D24),D24,List_Default)),IF(ISNUMBER(D24),D24,List_Default)&gt;=0,IF(ISNUMBER(D24),D24,List_Default)&lt;=1),ROUND(ROUND(C24,2)*IF(ISNUMBER(D24),D24,List_Default),2),IF(ISNUMBER(C24),"—",""))</f>
        <v/>
      </c>
      <c r="F24" s="32" t="str">
        <f aca="false">IF(ISNUMBER(E24),ROUND(C24,2)-E24,"")</f>
        <v/>
      </c>
      <c r="H24" s="0" t="n">
        <f aca="false">IF(ISNUMBER(E24),ROUND(C24,2),0)</f>
        <v>0</v>
      </c>
    </row>
    <row r="25" customFormat="false" ht="15" hidden="false" customHeight="false" outlineLevel="0" collapsed="false">
      <c r="B25" s="38"/>
      <c r="C25" s="19"/>
      <c r="D25" s="22"/>
      <c r="E25" s="33" t="str">
        <f aca="false">IF(AND(ISNUMBER(C25),C25&gt;=0,ISNUMBER(IF(ISNUMBER(D25),D25,List_Default)),IF(ISNUMBER(D25),D25,List_Default)&gt;=0,IF(ISNUMBER(D25),D25,List_Default)&lt;=1),ROUND(ROUND(C25,2)*IF(ISNUMBER(D25),D25,List_Default),2),IF(ISNUMBER(C25),"—",""))</f>
        <v/>
      </c>
      <c r="F25" s="32" t="str">
        <f aca="false">IF(ISNUMBER(E25),ROUND(C25,2)-E25,"")</f>
        <v/>
      </c>
      <c r="H25" s="0" t="n">
        <f aca="false">IF(ISNUMBER(E25),ROUND(C25,2),0)</f>
        <v>0</v>
      </c>
    </row>
    <row r="26" customFormat="false" ht="15" hidden="false" customHeight="false" outlineLevel="0" collapsed="false">
      <c r="B26" s="38"/>
      <c r="C26" s="19"/>
      <c r="D26" s="22"/>
      <c r="E26" s="33" t="str">
        <f aca="false">IF(AND(ISNUMBER(C26),C26&gt;=0,ISNUMBER(IF(ISNUMBER(D26),D26,List_Default)),IF(ISNUMBER(D26),D26,List_Default)&gt;=0,IF(ISNUMBER(D26),D26,List_Default)&lt;=1),ROUND(ROUND(C26,2)*IF(ISNUMBER(D26),D26,List_Default),2),IF(ISNUMBER(C26),"—",""))</f>
        <v/>
      </c>
      <c r="F26" s="32" t="str">
        <f aca="false">IF(ISNUMBER(E26),ROUND(C26,2)-E26,"")</f>
        <v/>
      </c>
      <c r="H26" s="0" t="n">
        <f aca="false">IF(ISNUMBER(E26),ROUND(C26,2),0)</f>
        <v>0</v>
      </c>
    </row>
    <row r="27" customFormat="false" ht="15" hidden="false" customHeight="false" outlineLevel="0" collapsed="false">
      <c r="B27" s="38"/>
      <c r="C27" s="19"/>
      <c r="D27" s="22"/>
      <c r="E27" s="33" t="str">
        <f aca="false">IF(AND(ISNUMBER(C27),C27&gt;=0,ISNUMBER(IF(ISNUMBER(D27),D27,List_Default)),IF(ISNUMBER(D27),D27,List_Default)&gt;=0,IF(ISNUMBER(D27),D27,List_Default)&lt;=1),ROUND(ROUND(C27,2)*IF(ISNUMBER(D27),D27,List_Default),2),IF(ISNUMBER(C27),"—",""))</f>
        <v/>
      </c>
      <c r="F27" s="32" t="str">
        <f aca="false">IF(ISNUMBER(E27),ROUND(C27,2)-E27,"")</f>
        <v/>
      </c>
      <c r="H27" s="0" t="n">
        <f aca="false">IF(ISNUMBER(E27),ROUND(C27,2),0)</f>
        <v>0</v>
      </c>
    </row>
    <row r="28" customFormat="false" ht="15" hidden="false" customHeight="false" outlineLevel="0" collapsed="false">
      <c r="B28" s="38"/>
      <c r="C28" s="19"/>
      <c r="D28" s="22"/>
      <c r="E28" s="33" t="str">
        <f aca="false">IF(AND(ISNUMBER(C28),C28&gt;=0,ISNUMBER(IF(ISNUMBER(D28),D28,List_Default)),IF(ISNUMBER(D28),D28,List_Default)&gt;=0,IF(ISNUMBER(D28),D28,List_Default)&lt;=1),ROUND(ROUND(C28,2)*IF(ISNUMBER(D28),D28,List_Default),2),IF(ISNUMBER(C28),"—",""))</f>
        <v/>
      </c>
      <c r="F28" s="32" t="str">
        <f aca="false">IF(ISNUMBER(E28),ROUND(C28,2)-E28,"")</f>
        <v/>
      </c>
      <c r="H28" s="0" t="n">
        <f aca="false">IF(ISNUMBER(E28),ROUND(C28,2),0)</f>
        <v>0</v>
      </c>
    </row>
    <row r="29" customFormat="false" ht="15" hidden="false" customHeight="false" outlineLevel="0" collapsed="false">
      <c r="B29" s="38"/>
      <c r="C29" s="19"/>
      <c r="D29" s="22"/>
      <c r="E29" s="33" t="str">
        <f aca="false">IF(AND(ISNUMBER(C29),C29&gt;=0,ISNUMBER(IF(ISNUMBER(D29),D29,List_Default)),IF(ISNUMBER(D29),D29,List_Default)&gt;=0,IF(ISNUMBER(D29),D29,List_Default)&lt;=1),ROUND(ROUND(C29,2)*IF(ISNUMBER(D29),D29,List_Default),2),IF(ISNUMBER(C29),"—",""))</f>
        <v/>
      </c>
      <c r="F29" s="32" t="str">
        <f aca="false">IF(ISNUMBER(E29),ROUND(C29,2)-E29,"")</f>
        <v/>
      </c>
      <c r="H29" s="0" t="n">
        <f aca="false">IF(ISNUMBER(E29),ROUND(C29,2),0)</f>
        <v>0</v>
      </c>
    </row>
    <row r="30" customFormat="false" ht="15" hidden="false" customHeight="false" outlineLevel="0" collapsed="false">
      <c r="B30" s="38"/>
      <c r="C30" s="19"/>
      <c r="D30" s="22"/>
      <c r="E30" s="33" t="str">
        <f aca="false">IF(AND(ISNUMBER(C30),C30&gt;=0,ISNUMBER(IF(ISNUMBER(D30),D30,List_Default)),IF(ISNUMBER(D30),D30,List_Default)&gt;=0,IF(ISNUMBER(D30),D30,List_Default)&lt;=1),ROUND(ROUND(C30,2)*IF(ISNUMBER(D30),D30,List_Default),2),IF(ISNUMBER(C30),"—",""))</f>
        <v/>
      </c>
      <c r="F30" s="32" t="str">
        <f aca="false">IF(ISNUMBER(E30),ROUND(C30,2)-E30,"")</f>
        <v/>
      </c>
      <c r="H30" s="0" t="n">
        <f aca="false">IF(ISNUMBER(E30),ROUND(C30,2),0)</f>
        <v>0</v>
      </c>
    </row>
    <row r="31" customFormat="false" ht="15" hidden="false" customHeight="false" outlineLevel="0" collapsed="false">
      <c r="B31" s="38"/>
      <c r="C31" s="19"/>
      <c r="D31" s="22"/>
      <c r="E31" s="33" t="str">
        <f aca="false">IF(AND(ISNUMBER(C31),C31&gt;=0,ISNUMBER(IF(ISNUMBER(D31),D31,List_Default)),IF(ISNUMBER(D31),D31,List_Default)&gt;=0,IF(ISNUMBER(D31),D31,List_Default)&lt;=1),ROUND(ROUND(C31,2)*IF(ISNUMBER(D31),D31,List_Default),2),IF(ISNUMBER(C31),"—",""))</f>
        <v/>
      </c>
      <c r="F31" s="32" t="str">
        <f aca="false">IF(ISNUMBER(E31),ROUND(C31,2)-E31,"")</f>
        <v/>
      </c>
      <c r="H31" s="0" t="n">
        <f aca="false">IF(ISNUMBER(E31),ROUND(C31,2),0)</f>
        <v>0</v>
      </c>
    </row>
    <row r="32" customFormat="false" ht="15" hidden="false" customHeight="false" outlineLevel="0" collapsed="false">
      <c r="B32" s="38"/>
      <c r="C32" s="19"/>
      <c r="D32" s="22"/>
      <c r="E32" s="33" t="str">
        <f aca="false">IF(AND(ISNUMBER(C32),C32&gt;=0,ISNUMBER(IF(ISNUMBER(D32),D32,List_Default)),IF(ISNUMBER(D32),D32,List_Default)&gt;=0,IF(ISNUMBER(D32),D32,List_Default)&lt;=1),ROUND(ROUND(C32,2)*IF(ISNUMBER(D32),D32,List_Default),2),IF(ISNUMBER(C32),"—",""))</f>
        <v/>
      </c>
      <c r="F32" s="32" t="str">
        <f aca="false">IF(ISNUMBER(E32),ROUND(C32,2)-E32,"")</f>
        <v/>
      </c>
      <c r="H32" s="0" t="n">
        <f aca="false">IF(ISNUMBER(E32),ROUND(C32,2),0)</f>
        <v>0</v>
      </c>
    </row>
    <row r="33" customFormat="false" ht="15" hidden="false" customHeight="false" outlineLevel="0" collapsed="false">
      <c r="B33" s="38"/>
      <c r="C33" s="19"/>
      <c r="D33" s="22"/>
      <c r="E33" s="33" t="str">
        <f aca="false">IF(AND(ISNUMBER(C33),C33&gt;=0,ISNUMBER(IF(ISNUMBER(D33),D33,List_Default)),IF(ISNUMBER(D33),D33,List_Default)&gt;=0,IF(ISNUMBER(D33),D33,List_Default)&lt;=1),ROUND(ROUND(C33,2)*IF(ISNUMBER(D33),D33,List_Default),2),IF(ISNUMBER(C33),"—",""))</f>
        <v/>
      </c>
      <c r="F33" s="32" t="str">
        <f aca="false">IF(ISNUMBER(E33),ROUND(C33,2)-E33,"")</f>
        <v/>
      </c>
      <c r="H33" s="0" t="n">
        <f aca="false">IF(ISNUMBER(E33),ROUND(C33,2),0)</f>
        <v>0</v>
      </c>
    </row>
    <row r="34" customFormat="false" ht="15" hidden="false" customHeight="false" outlineLevel="0" collapsed="false">
      <c r="B34" s="38"/>
      <c r="C34" s="19"/>
      <c r="D34" s="22"/>
      <c r="E34" s="33" t="str">
        <f aca="false">IF(AND(ISNUMBER(C34),C34&gt;=0,ISNUMBER(IF(ISNUMBER(D34),D34,List_Default)),IF(ISNUMBER(D34),D34,List_Default)&gt;=0,IF(ISNUMBER(D34),D34,List_Default)&lt;=1),ROUND(ROUND(C34,2)*IF(ISNUMBER(D34),D34,List_Default),2),IF(ISNUMBER(C34),"—",""))</f>
        <v/>
      </c>
      <c r="F34" s="32" t="str">
        <f aca="false">IF(ISNUMBER(E34),ROUND(C34,2)-E34,"")</f>
        <v/>
      </c>
      <c r="H34" s="0" t="n">
        <f aca="false">IF(ISNUMBER(E34),ROUND(C34,2),0)</f>
        <v>0</v>
      </c>
    </row>
    <row r="36" customFormat="false" ht="19.5" hidden="false" customHeight="true" outlineLevel="0" collapsed="false">
      <c r="B36" s="5" t="s">
        <v>104</v>
      </c>
      <c r="C36" s="6"/>
      <c r="D36" s="6"/>
      <c r="E36" s="6"/>
      <c r="F36" s="6"/>
    </row>
    <row r="37" customFormat="false" ht="15" hidden="false" customHeight="false" outlineLevel="0" collapsed="false">
      <c r="B37" s="34" t="s">
        <v>105</v>
      </c>
      <c r="C37" s="34"/>
      <c r="D37" s="34"/>
      <c r="F37" s="39" t="n">
        <f aca="false">COUNT(F10:F34)</f>
        <v>5</v>
      </c>
    </row>
    <row r="38" customFormat="false" ht="15" hidden="false" customHeight="false" outlineLevel="0" collapsed="false">
      <c r="B38" s="34" t="s">
        <v>106</v>
      </c>
      <c r="C38" s="34"/>
      <c r="D38" s="34"/>
      <c r="F38" s="32" t="n">
        <f aca="false">SUM(H10:H34)</f>
        <v>301.43</v>
      </c>
    </row>
    <row r="39" customFormat="false" ht="15" hidden="false" customHeight="false" outlineLevel="0" collapsed="false">
      <c r="B39" s="34" t="s">
        <v>72</v>
      </c>
      <c r="C39" s="34"/>
      <c r="D39" s="34"/>
      <c r="F39" s="32" t="n">
        <f aca="false">SUM(E10:E34)</f>
        <v>72.37</v>
      </c>
    </row>
    <row r="40" customFormat="false" ht="15" hidden="false" customHeight="false" outlineLevel="0" collapsed="false">
      <c r="B40" s="34" t="s">
        <v>107</v>
      </c>
      <c r="C40" s="34"/>
      <c r="D40" s="34"/>
      <c r="F40" s="32" t="n">
        <f aca="false">SUM(F10:F34)</f>
        <v>229.06</v>
      </c>
    </row>
    <row r="41" customFormat="false" ht="15" hidden="false" customHeight="false" outlineLevel="0" collapsed="false">
      <c r="B41" s="34" t="s">
        <v>108</v>
      </c>
      <c r="C41" s="34"/>
      <c r="D41" s="34"/>
      <c r="F41" s="35" t="n">
        <f aca="false">IF(Ls_Orig&gt;0,Ls_Saved/Ls_Orig,"—")</f>
        <v>0.240088909531234</v>
      </c>
    </row>
    <row r="43" customFormat="false" ht="15" hidden="false" customHeight="true" outlineLevel="0" collapsed="false">
      <c r="B43" s="20" t="s">
        <v>109</v>
      </c>
      <c r="C43" s="20"/>
      <c r="D43" s="20"/>
      <c r="E43" s="20"/>
      <c r="F43" s="20"/>
    </row>
  </sheetData>
  <mergeCells count="7">
    <mergeCell ref="B7:E7"/>
    <mergeCell ref="B37:D37"/>
    <mergeCell ref="B38:D38"/>
    <mergeCell ref="B39:D39"/>
    <mergeCell ref="B40:D40"/>
    <mergeCell ref="B41:D41"/>
    <mergeCell ref="B43:F43"/>
  </mergeCells>
  <dataValidations count="3">
    <dataValidation allowBlank="true" error="Enter a discount from 0% to 100%." errorStyle="stop" errorTitle="Discount" operator="between" showDropDown="false" showErrorMessage="true" showInputMessage="false" sqref="F7" type="decimal">
      <formula1>0</formula1>
      <formula2>1</formula2>
    </dataValidation>
    <dataValidation allowBlank="true" error="Enter a price of zero or more." errorStyle="stop" errorTitle="Price" operator="greaterThanOrEqual" showDropDown="false" showErrorMessage="true" showInputMessage="false" sqref="C10:C34" type="decimal">
      <formula1>0</formula1>
      <formula2>0</formula2>
    </dataValidation>
    <dataValidation allowBlank="true" error="Enter a discount from 0% to 100%, or leave blank." errorStyle="stop" errorTitle="Discount" operator="between" showDropDown="false" showErrorMessage="true" showInputMessage="false" sqref="D10:D34" type="decimal">
      <formula1>0</formula1>
      <formula2>1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47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110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111</v>
      </c>
      <c r="C7" s="6"/>
      <c r="D7" s="6"/>
      <c r="E7" s="6"/>
      <c r="F7" s="6"/>
    </row>
    <row r="8" customFormat="false" ht="30" hidden="false" customHeight="true" outlineLevel="0" collapsed="false">
      <c r="B8" s="7" t="s">
        <v>112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34</v>
      </c>
      <c r="C9" s="19" t="n">
        <v>89.99</v>
      </c>
    </row>
    <row r="10" customFormat="false" ht="15" hidden="false" customHeight="false" outlineLevel="0" collapsed="false">
      <c r="B10" s="18" t="s">
        <v>58</v>
      </c>
      <c r="C10" s="22" t="n">
        <v>0.3</v>
      </c>
    </row>
    <row r="11" customFormat="false" ht="15" hidden="false" customHeight="true" outlineLevel="0" collapsed="false">
      <c r="B11" s="31" t="s">
        <v>30</v>
      </c>
      <c r="C11" s="32" t="n">
        <f aca="false">ROUND(C9*C10,2)</f>
        <v>27</v>
      </c>
      <c r="D11" s="20" t="s">
        <v>113</v>
      </c>
      <c r="E11" s="20"/>
      <c r="F11" s="20"/>
    </row>
    <row r="12" customFormat="false" ht="15" hidden="false" customHeight="true" outlineLevel="0" collapsed="false">
      <c r="B12" s="31" t="s">
        <v>114</v>
      </c>
      <c r="C12" s="32" t="n">
        <f aca="false">C9-C11</f>
        <v>62.99</v>
      </c>
      <c r="D12" s="20" t="s">
        <v>115</v>
      </c>
      <c r="E12" s="20"/>
      <c r="F12" s="20"/>
    </row>
    <row r="14" customFormat="false" ht="19.5" hidden="false" customHeight="true" outlineLevel="0" collapsed="false">
      <c r="B14" s="5" t="s">
        <v>116</v>
      </c>
      <c r="C14" s="6"/>
      <c r="D14" s="6"/>
      <c r="E14" s="6"/>
      <c r="F14" s="6"/>
    </row>
    <row r="15" customFormat="false" ht="30" hidden="false" customHeight="true" outlineLevel="0" collapsed="false">
      <c r="B15" s="7" t="s">
        <v>117</v>
      </c>
      <c r="C15" s="7"/>
      <c r="D15" s="7"/>
      <c r="E15" s="7"/>
      <c r="F15" s="7"/>
    </row>
    <row r="16" customFormat="false" ht="15" hidden="false" customHeight="false" outlineLevel="0" collapsed="false">
      <c r="B16" s="18" t="s">
        <v>34</v>
      </c>
      <c r="C16" s="19" t="n">
        <v>200</v>
      </c>
    </row>
    <row r="17" customFormat="false" ht="15" hidden="false" customHeight="false" outlineLevel="0" collapsed="false">
      <c r="B17" s="18" t="s">
        <v>66</v>
      </c>
      <c r="C17" s="22" t="n">
        <v>0.25</v>
      </c>
    </row>
    <row r="18" customFormat="false" ht="15" hidden="false" customHeight="false" outlineLevel="0" collapsed="false">
      <c r="B18" s="18" t="s">
        <v>69</v>
      </c>
      <c r="C18" s="22" t="n">
        <v>0.1</v>
      </c>
    </row>
    <row r="19" customFormat="false" ht="15" hidden="false" customHeight="true" outlineLevel="0" collapsed="false">
      <c r="B19" s="31" t="s">
        <v>71</v>
      </c>
      <c r="C19" s="32" t="n">
        <f aca="false">C16-ROUND(C16*C17,2)</f>
        <v>150</v>
      </c>
      <c r="D19" s="20" t="s">
        <v>118</v>
      </c>
      <c r="E19" s="20"/>
      <c r="F19" s="20"/>
    </row>
    <row r="20" customFormat="false" ht="15" hidden="false" customHeight="true" outlineLevel="0" collapsed="false">
      <c r="B20" s="31" t="s">
        <v>68</v>
      </c>
      <c r="C20" s="32" t="n">
        <f aca="false">C19-ROUND(C19*C18,2)</f>
        <v>135</v>
      </c>
      <c r="D20" s="20" t="s">
        <v>119</v>
      </c>
      <c r="E20" s="20"/>
      <c r="F20" s="20"/>
    </row>
    <row r="21" customFormat="false" ht="15" hidden="false" customHeight="true" outlineLevel="0" collapsed="false">
      <c r="B21" s="31" t="s">
        <v>32</v>
      </c>
      <c r="C21" s="35" t="n">
        <f aca="false">1-(1-C17)*(1-C18)</f>
        <v>0.325</v>
      </c>
      <c r="D21" s="20" t="s">
        <v>120</v>
      </c>
      <c r="E21" s="20"/>
      <c r="F21" s="20"/>
    </row>
    <row r="23" customFormat="false" ht="19.5" hidden="false" customHeight="true" outlineLevel="0" collapsed="false">
      <c r="B23" s="5" t="s">
        <v>121</v>
      </c>
      <c r="C23" s="6"/>
      <c r="D23" s="6"/>
      <c r="E23" s="6"/>
      <c r="F23" s="6"/>
    </row>
    <row r="24" customFormat="false" ht="30" hidden="false" customHeight="true" outlineLevel="0" collapsed="false">
      <c r="B24" s="7" t="s">
        <v>122</v>
      </c>
      <c r="C24" s="7"/>
      <c r="D24" s="7"/>
      <c r="E24" s="7"/>
      <c r="F24" s="7"/>
    </row>
    <row r="25" customFormat="false" ht="15" hidden="false" customHeight="false" outlineLevel="0" collapsed="false">
      <c r="B25" s="18" t="s">
        <v>34</v>
      </c>
      <c r="C25" s="19" t="n">
        <v>1250</v>
      </c>
    </row>
    <row r="26" customFormat="false" ht="15" hidden="false" customHeight="false" outlineLevel="0" collapsed="false">
      <c r="B26" s="18" t="s">
        <v>60</v>
      </c>
      <c r="C26" s="19" t="n">
        <v>999</v>
      </c>
    </row>
    <row r="27" customFormat="false" ht="15" hidden="false" customHeight="true" outlineLevel="0" collapsed="false">
      <c r="B27" s="31" t="s">
        <v>30</v>
      </c>
      <c r="C27" s="32" t="n">
        <f aca="false">C25-C26</f>
        <v>251</v>
      </c>
      <c r="D27" s="20" t="s">
        <v>123</v>
      </c>
      <c r="E27" s="20"/>
      <c r="F27" s="20"/>
    </row>
    <row r="28" customFormat="false" ht="15" hidden="false" customHeight="true" outlineLevel="0" collapsed="false">
      <c r="B28" s="31" t="s">
        <v>58</v>
      </c>
      <c r="C28" s="35" t="n">
        <f aca="false">C27/C25</f>
        <v>0.2008</v>
      </c>
      <c r="D28" s="20" t="s">
        <v>124</v>
      </c>
      <c r="E28" s="20"/>
      <c r="F28" s="20"/>
    </row>
    <row r="30" customFormat="false" ht="19.5" hidden="false" customHeight="true" outlineLevel="0" collapsed="false">
      <c r="B30" s="5" t="s">
        <v>125</v>
      </c>
      <c r="C30" s="6"/>
      <c r="D30" s="6"/>
      <c r="E30" s="6"/>
      <c r="F30" s="6"/>
    </row>
    <row r="31" customFormat="false" ht="30" hidden="false" customHeight="true" outlineLevel="0" collapsed="false">
      <c r="B31" s="7" t="s">
        <v>126</v>
      </c>
      <c r="C31" s="7"/>
      <c r="D31" s="7"/>
      <c r="E31" s="7"/>
      <c r="F31" s="7"/>
    </row>
    <row r="32" customFormat="false" ht="15" hidden="false" customHeight="false" outlineLevel="0" collapsed="false">
      <c r="B32" s="18" t="s">
        <v>60</v>
      </c>
      <c r="C32" s="19" t="n">
        <v>72</v>
      </c>
    </row>
    <row r="33" customFormat="false" ht="15" hidden="false" customHeight="false" outlineLevel="0" collapsed="false">
      <c r="B33" s="18" t="s">
        <v>58</v>
      </c>
      <c r="C33" s="22" t="n">
        <v>0.4</v>
      </c>
    </row>
    <row r="34" customFormat="false" ht="15" hidden="false" customHeight="true" outlineLevel="0" collapsed="false">
      <c r="B34" s="31" t="s">
        <v>34</v>
      </c>
      <c r="C34" s="32" t="n">
        <f aca="false">C32/(1-C33)</f>
        <v>120</v>
      </c>
      <c r="D34" s="20" t="s">
        <v>127</v>
      </c>
      <c r="E34" s="20"/>
      <c r="F34" s="20"/>
    </row>
    <row r="35" customFormat="false" ht="15" hidden="false" customHeight="true" outlineLevel="0" collapsed="false">
      <c r="B35" s="31" t="s">
        <v>128</v>
      </c>
      <c r="C35" s="32" t="n">
        <f aca="false">C32*(1+C33)</f>
        <v>100.8</v>
      </c>
      <c r="D35" s="20" t="s">
        <v>129</v>
      </c>
      <c r="E35" s="20"/>
      <c r="F35" s="20"/>
    </row>
    <row r="37" customFormat="false" ht="15" hidden="false" customHeight="true" outlineLevel="0" collapsed="false">
      <c r="B37" s="15" t="s">
        <v>130</v>
      </c>
      <c r="C37" s="15"/>
      <c r="D37" s="15"/>
      <c r="E37" s="15"/>
      <c r="F37" s="15"/>
    </row>
  </sheetData>
  <mergeCells count="14">
    <mergeCell ref="B8:F8"/>
    <mergeCell ref="D11:F11"/>
    <mergeCell ref="D12:F12"/>
    <mergeCell ref="B15:F15"/>
    <mergeCell ref="D19:F19"/>
    <mergeCell ref="D20:F20"/>
    <mergeCell ref="D21:F21"/>
    <mergeCell ref="B24:F24"/>
    <mergeCell ref="D27:F27"/>
    <mergeCell ref="D28:F28"/>
    <mergeCell ref="B31:F31"/>
    <mergeCell ref="D34:F34"/>
    <mergeCell ref="D35:F35"/>
    <mergeCell ref="B37:F37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49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131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132</v>
      </c>
      <c r="C7" s="6"/>
      <c r="D7" s="6"/>
    </row>
    <row r="8" customFormat="false" ht="19.5" hidden="false" customHeight="true" outlineLevel="0" collapsed="false">
      <c r="B8" s="36" t="s">
        <v>133</v>
      </c>
      <c r="C8" s="37" t="s">
        <v>134</v>
      </c>
      <c r="D8" s="37" t="s">
        <v>135</v>
      </c>
    </row>
    <row r="9" customFormat="false" ht="30" hidden="false" customHeight="true" outlineLevel="0" collapsed="false">
      <c r="B9" s="40" t="s">
        <v>30</v>
      </c>
      <c r="C9" s="41" t="s">
        <v>136</v>
      </c>
      <c r="D9" s="42" t="s">
        <v>137</v>
      </c>
    </row>
    <row r="10" customFormat="false" ht="30" hidden="false" customHeight="true" outlineLevel="0" collapsed="false">
      <c r="B10" s="40" t="s">
        <v>60</v>
      </c>
      <c r="C10" s="41" t="s">
        <v>138</v>
      </c>
      <c r="D10" s="42" t="s">
        <v>139</v>
      </c>
    </row>
    <row r="11" customFormat="false" ht="30" hidden="false" customHeight="true" outlineLevel="0" collapsed="false">
      <c r="B11" s="40" t="s">
        <v>140</v>
      </c>
      <c r="C11" s="41" t="s">
        <v>141</v>
      </c>
      <c r="D11" s="42" t="s">
        <v>142</v>
      </c>
    </row>
    <row r="12" customFormat="false" ht="30" hidden="false" customHeight="true" outlineLevel="0" collapsed="false">
      <c r="B12" s="40" t="s">
        <v>32</v>
      </c>
      <c r="C12" s="41" t="s">
        <v>143</v>
      </c>
      <c r="D12" s="42" t="s">
        <v>144</v>
      </c>
    </row>
    <row r="13" customFormat="false" ht="30" hidden="false" customHeight="true" outlineLevel="0" collapsed="false">
      <c r="B13" s="40" t="s">
        <v>145</v>
      </c>
      <c r="C13" s="41" t="s">
        <v>146</v>
      </c>
      <c r="D13" s="42" t="s">
        <v>147</v>
      </c>
    </row>
    <row r="14" customFormat="false" ht="30" hidden="false" customHeight="true" outlineLevel="0" collapsed="false">
      <c r="B14" s="40" t="s">
        <v>34</v>
      </c>
      <c r="C14" s="41" t="s">
        <v>148</v>
      </c>
      <c r="D14" s="42" t="s">
        <v>149</v>
      </c>
    </row>
    <row r="15" customFormat="false" ht="30" hidden="false" customHeight="true" outlineLevel="0" collapsed="false">
      <c r="B15" s="40" t="s">
        <v>150</v>
      </c>
      <c r="C15" s="41" t="s">
        <v>151</v>
      </c>
      <c r="D15" s="42" t="s">
        <v>152</v>
      </c>
    </row>
    <row r="17" customFormat="false" ht="19.5" hidden="false" customHeight="true" outlineLevel="0" collapsed="false">
      <c r="B17" s="5" t="s">
        <v>153</v>
      </c>
      <c r="C17" s="6"/>
      <c r="D17" s="6"/>
    </row>
    <row r="18" customFormat="false" ht="30" hidden="false" customHeight="true" outlineLevel="0" collapsed="false">
      <c r="B18" s="7" t="s">
        <v>154</v>
      </c>
      <c r="C18" s="7"/>
      <c r="D18" s="7"/>
    </row>
    <row r="19" customFormat="false" ht="18" hidden="false" customHeight="true" outlineLevel="0" collapsed="false">
      <c r="B19" s="7" t="s">
        <v>155</v>
      </c>
      <c r="C19" s="7"/>
      <c r="D19" s="7"/>
    </row>
    <row r="20" customFormat="false" ht="18" hidden="false" customHeight="true" outlineLevel="0" collapsed="false">
      <c r="B20" s="7" t="s">
        <v>156</v>
      </c>
      <c r="C20" s="7"/>
      <c r="D20" s="7"/>
    </row>
    <row r="21" customFormat="false" ht="18" hidden="false" customHeight="true" outlineLevel="0" collapsed="false">
      <c r="B21" s="7" t="s">
        <v>157</v>
      </c>
      <c r="C21" s="7"/>
      <c r="D21" s="7"/>
    </row>
    <row r="23" customFormat="false" ht="19.5" hidden="false" customHeight="true" outlineLevel="0" collapsed="false">
      <c r="B23" s="5" t="s">
        <v>158</v>
      </c>
      <c r="C23" s="6"/>
      <c r="D23" s="6"/>
    </row>
    <row r="24" customFormat="false" ht="18" hidden="false" customHeight="true" outlineLevel="0" collapsed="false">
      <c r="B24" s="8" t="s">
        <v>159</v>
      </c>
      <c r="C24" s="7" t="s">
        <v>160</v>
      </c>
      <c r="D24" s="7"/>
    </row>
    <row r="25" customFormat="false" ht="18" hidden="false" customHeight="true" outlineLevel="0" collapsed="false">
      <c r="B25" s="8" t="s">
        <v>60</v>
      </c>
      <c r="C25" s="43" t="s">
        <v>161</v>
      </c>
      <c r="D25" s="43"/>
    </row>
    <row r="26" customFormat="false" ht="18" hidden="false" customHeight="true" outlineLevel="0" collapsed="false">
      <c r="B26" s="8" t="s">
        <v>162</v>
      </c>
      <c r="C26" s="43" t="s">
        <v>163</v>
      </c>
      <c r="D26" s="43"/>
    </row>
    <row r="27" customFormat="false" ht="18" hidden="false" customHeight="true" outlineLevel="0" collapsed="false">
      <c r="B27" s="8" t="s">
        <v>164</v>
      </c>
      <c r="C27" s="43" t="s">
        <v>165</v>
      </c>
      <c r="D27" s="43"/>
    </row>
    <row r="29" customFormat="false" ht="19.5" hidden="false" customHeight="true" outlineLevel="0" collapsed="false">
      <c r="B29" s="5" t="s">
        <v>166</v>
      </c>
      <c r="C29" s="6"/>
      <c r="D29" s="6"/>
    </row>
    <row r="30" customFormat="false" ht="15" hidden="false" customHeight="false" outlineLevel="0" collapsed="false">
      <c r="B30" s="44" t="s">
        <v>167</v>
      </c>
      <c r="C30" s="18" t="s">
        <v>168</v>
      </c>
    </row>
    <row r="31" customFormat="false" ht="15" hidden="false" customHeight="false" outlineLevel="0" collapsed="false">
      <c r="B31" s="44" t="s">
        <v>169</v>
      </c>
      <c r="C31" s="18" t="s">
        <v>170</v>
      </c>
    </row>
    <row r="32" customFormat="false" ht="15" hidden="false" customHeight="false" outlineLevel="0" collapsed="false">
      <c r="B32" s="44" t="s">
        <v>171</v>
      </c>
      <c r="C32" s="18" t="s">
        <v>172</v>
      </c>
    </row>
    <row r="33" customFormat="false" ht="15" hidden="false" customHeight="false" outlineLevel="0" collapsed="false">
      <c r="B33" s="44" t="s">
        <v>173</v>
      </c>
      <c r="C33" s="18" t="s">
        <v>174</v>
      </c>
    </row>
    <row r="34" customFormat="false" ht="15" hidden="false" customHeight="false" outlineLevel="0" collapsed="false">
      <c r="B34" s="44" t="s">
        <v>175</v>
      </c>
      <c r="C34" s="18" t="s">
        <v>176</v>
      </c>
    </row>
    <row r="35" customFormat="false" ht="15" hidden="false" customHeight="false" outlineLevel="0" collapsed="false">
      <c r="B35" s="44" t="s">
        <v>177</v>
      </c>
      <c r="C35" s="18" t="s">
        <v>178</v>
      </c>
    </row>
    <row r="36" customFormat="false" ht="15" hidden="false" customHeight="false" outlineLevel="0" collapsed="false">
      <c r="B36" s="44" t="s">
        <v>179</v>
      </c>
      <c r="C36" s="18" t="s">
        <v>180</v>
      </c>
    </row>
    <row r="37" customFormat="false" ht="15" hidden="false" customHeight="false" outlineLevel="0" collapsed="false">
      <c r="B37" s="44" t="s">
        <v>181</v>
      </c>
      <c r="C37" s="18" t="s">
        <v>182</v>
      </c>
    </row>
    <row r="38" customFormat="false" ht="15" hidden="false" customHeight="false" outlineLevel="0" collapsed="false">
      <c r="B38" s="44" t="s">
        <v>183</v>
      </c>
      <c r="C38" s="18" t="s">
        <v>184</v>
      </c>
    </row>
    <row r="39" customFormat="false" ht="15" hidden="false" customHeight="false" outlineLevel="0" collapsed="false">
      <c r="B39" s="44" t="s">
        <v>185</v>
      </c>
      <c r="C39" s="18" t="s">
        <v>186</v>
      </c>
    </row>
    <row r="40" customFormat="false" ht="15" hidden="false" customHeight="false" outlineLevel="0" collapsed="false">
      <c r="B40" s="44" t="s">
        <v>187</v>
      </c>
      <c r="C40" s="18" t="s">
        <v>188</v>
      </c>
    </row>
    <row r="41" customFormat="false" ht="15" hidden="false" customHeight="false" outlineLevel="0" collapsed="false">
      <c r="B41" s="44" t="s">
        <v>189</v>
      </c>
      <c r="C41" s="18" t="s">
        <v>190</v>
      </c>
    </row>
  </sheetData>
  <mergeCells count="8">
    <mergeCell ref="B18:D18"/>
    <mergeCell ref="B19:D19"/>
    <mergeCell ref="B20:D20"/>
    <mergeCell ref="B21:D21"/>
    <mergeCell ref="C24:D24"/>
    <mergeCell ref="C25:D25"/>
    <mergeCell ref="C26:D26"/>
    <mergeCell ref="C27:D27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51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191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36" t="s">
        <v>192</v>
      </c>
      <c r="C7" s="37" t="s">
        <v>193</v>
      </c>
      <c r="D7" s="37" t="s">
        <v>194</v>
      </c>
      <c r="E7" s="37" t="s">
        <v>133</v>
      </c>
    </row>
    <row r="8" customFormat="false" ht="15" hidden="false" customHeight="false" outlineLevel="0" collapsed="false">
      <c r="B8" s="45" t="s">
        <v>195</v>
      </c>
      <c r="C8" s="46" t="n">
        <f aca="false">'Worked Examples'!C11</f>
        <v>27</v>
      </c>
      <c r="D8" s="47" t="n">
        <v>27</v>
      </c>
      <c r="E8" s="48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45" t="s">
        <v>196</v>
      </c>
      <c r="C9" s="46" t="n">
        <f aca="false">'Worked Examples'!C12</f>
        <v>62.99</v>
      </c>
      <c r="D9" s="47" t="n">
        <v>62.99</v>
      </c>
      <c r="E9" s="48" t="str">
        <f aca="false">IF(ISNUMBER(C9),IF(ROUND(C9,2)=ROUND(D9,2),"PASS","FAIL"),"FAIL")</f>
        <v>PASS</v>
      </c>
    </row>
    <row r="10" customFormat="false" ht="15" hidden="false" customHeight="false" outlineLevel="0" collapsed="false">
      <c r="B10" s="45" t="s">
        <v>197</v>
      </c>
      <c r="C10" s="46" t="n">
        <f aca="false">'Worked Examples'!C20</f>
        <v>135</v>
      </c>
      <c r="D10" s="47" t="n">
        <v>135</v>
      </c>
      <c r="E10" s="48" t="str">
        <f aca="false">IF(ISNUMBER(C10),IF(ROUND(C10,2)=ROUND(D10,2),"PASS","FAIL"),"FAIL")</f>
        <v>PASS</v>
      </c>
    </row>
    <row r="11" customFormat="false" ht="15" hidden="false" customHeight="false" outlineLevel="0" collapsed="false">
      <c r="B11" s="45" t="s">
        <v>198</v>
      </c>
      <c r="C11" s="49" t="n">
        <f aca="false">'Worked Examples'!C21</f>
        <v>0.325</v>
      </c>
      <c r="D11" s="50" t="n">
        <v>0.325</v>
      </c>
      <c r="E11" s="48" t="str">
        <f aca="false">IF(ISNUMBER(C11),IF(ROUND(C11,4)=ROUND(D11,4),"PASS","FAIL"),"FAIL")</f>
        <v>PASS</v>
      </c>
    </row>
    <row r="12" customFormat="false" ht="15" hidden="false" customHeight="false" outlineLevel="0" collapsed="false">
      <c r="B12" s="45" t="s">
        <v>199</v>
      </c>
      <c r="C12" s="46" t="n">
        <f aca="false">'Worked Examples'!C27</f>
        <v>251</v>
      </c>
      <c r="D12" s="47" t="n">
        <v>251</v>
      </c>
      <c r="E12" s="48" t="str">
        <f aca="false">IF(ISNUMBER(C12),IF(ROUND(C12,2)=ROUND(D12,2),"PASS","FAIL"),"FAIL")</f>
        <v>PASS</v>
      </c>
    </row>
    <row r="13" customFormat="false" ht="15" hidden="false" customHeight="false" outlineLevel="0" collapsed="false">
      <c r="B13" s="45" t="s">
        <v>200</v>
      </c>
      <c r="C13" s="49" t="n">
        <f aca="false">'Worked Examples'!C28</f>
        <v>0.2008</v>
      </c>
      <c r="D13" s="50" t="n">
        <v>0.2008</v>
      </c>
      <c r="E13" s="48" t="str">
        <f aca="false">IF(ISNUMBER(C13),IF(ROUND(C13,4)=ROUND(D13,4),"PASS","FAIL"),"FAIL")</f>
        <v>PASS</v>
      </c>
    </row>
    <row r="14" customFormat="false" ht="15" hidden="false" customHeight="false" outlineLevel="0" collapsed="false">
      <c r="B14" s="45" t="s">
        <v>201</v>
      </c>
      <c r="C14" s="46" t="n">
        <f aca="false">'Worked Examples'!C34</f>
        <v>120</v>
      </c>
      <c r="D14" s="47" t="n">
        <v>120</v>
      </c>
      <c r="E14" s="48" t="str">
        <f aca="false">IF(ISNUMBER(C14),IF(ROUND(C14,2)=ROUND(D14,2),"PASS","FAIL"),"FAIL")</f>
        <v>PASS</v>
      </c>
    </row>
    <row r="15" customFormat="false" ht="15" hidden="false" customHeight="false" outlineLevel="0" collapsed="false">
      <c r="B15" s="45" t="s">
        <v>202</v>
      </c>
      <c r="C15" s="46" t="n">
        <f aca="false">'Worked Examples'!C35</f>
        <v>100.8</v>
      </c>
      <c r="D15" s="47" t="n">
        <v>100.8</v>
      </c>
      <c r="E15" s="48" t="str">
        <f aca="false">IF(ISNUMBER(C15),IF(ROUND(C15,2)=ROUND(D15,2),"PASS","FAIL"),"FAIL")</f>
        <v>PASS</v>
      </c>
    </row>
    <row r="16" customFormat="false" ht="15" hidden="false" customHeight="false" outlineLevel="0" collapsed="false">
      <c r="B16" s="45" t="s">
        <v>203</v>
      </c>
      <c r="C16" s="49" t="n">
        <f aca="false">Sl_Extra</f>
        <v>1</v>
      </c>
      <c r="D16" s="50" t="n">
        <v>1</v>
      </c>
      <c r="E16" s="48" t="str">
        <f aca="false">IF(ISNUMBER(C16),IF(ROUND(C16,4)=ROUND(D16,4),"PASS","FAIL"),"FAIL")</f>
        <v>PASS</v>
      </c>
    </row>
    <row r="17" customFormat="false" ht="15.75" hidden="false" customHeight="true" outlineLevel="0" collapsed="false">
      <c r="B17" s="45" t="s">
        <v>204</v>
      </c>
      <c r="C17" s="51"/>
      <c r="D17" s="51"/>
      <c r="E17" s="48" t="str">
        <f aca="false">IF(ISNUMBER(Of_Sale),IF(ABS(Of_Sale+Of_Save-ROUND(Of_Price,2))&lt;0.0000001,"PASS","FAIL"),"N/A")</f>
        <v>PASS</v>
      </c>
    </row>
    <row r="18" customFormat="false" ht="15.75" hidden="false" customHeight="true" outlineLevel="0" collapsed="false">
      <c r="B18" s="45" t="s">
        <v>205</v>
      </c>
      <c r="C18" s="51"/>
      <c r="D18" s="51"/>
      <c r="E18" s="48" t="str">
        <f aca="false">IF(ISNUMBER(Tw_Final),IF(ABS(Tw_Final+Tw_Saved-ROUND(Tw_Price,2))&lt;0.0000001,"PASS","FAIL"),"N/A")</f>
        <v>PASS</v>
      </c>
    </row>
    <row r="19" customFormat="false" ht="27.75" hidden="false" customHeight="true" outlineLevel="0" collapsed="false">
      <c r="B19" s="45" t="s">
        <v>206</v>
      </c>
      <c r="C19" s="51"/>
      <c r="D19" s="51"/>
      <c r="E19" s="48" t="str">
        <f aca="false">IF(ISNUMBER(Tw_Comb),IF(Tw_Comb&lt;=Tw_D1+Tw_D2+0.0000001,"PASS","FAIL"),"N/A")</f>
        <v>PASS</v>
      </c>
    </row>
    <row r="20" customFormat="false" ht="15.75" hidden="false" customHeight="true" outlineLevel="0" collapsed="false">
      <c r="B20" s="45" t="s">
        <v>207</v>
      </c>
      <c r="C20" s="51"/>
      <c r="D20" s="51"/>
      <c r="E20" s="48" t="str">
        <f aca="false">IF(ISNUMBER(Fd_Pct),IF(ABS(ROUND(Fd_Price,2)*(1-Fd_Pct)-ROUND(Fd_Sale,2))&lt;0.0000001,"PASS","FAIL"),"N/A")</f>
        <v>PASS</v>
      </c>
    </row>
    <row r="21" customFormat="false" ht="27.75" hidden="false" customHeight="true" outlineLevel="0" collapsed="false">
      <c r="B21" s="45" t="s">
        <v>208</v>
      </c>
      <c r="C21" s="51"/>
      <c r="D21" s="51"/>
      <c r="E21" s="48" t="str">
        <f aca="false">IF(ISNUMBER(Og_Orig),IF(ABS(Og_Orig*(1-Og_Disc)-Og_Sale)&lt;0.0000001,"PASS","FAIL"),"N/A")</f>
        <v>PASS</v>
      </c>
    </row>
    <row r="22" customFormat="false" ht="27.75" hidden="false" customHeight="true" outlineLevel="0" collapsed="false">
      <c r="B22" s="45" t="s">
        <v>209</v>
      </c>
      <c r="C22" s="51"/>
      <c r="D22" s="51"/>
      <c r="E22" s="48" t="str">
        <f aca="false">IF(Ls_Count&gt;0,IF(ABS(Ls_Orig-Ls_Saved-Ls_Sale)&lt;0.0000001,"PASS","FAIL"),"N/A")</f>
        <v>PASS</v>
      </c>
    </row>
    <row r="24" customFormat="false" ht="15" hidden="false" customHeight="false" outlineLevel="0" collapsed="false">
      <c r="B24" s="52" t="s">
        <v>210</v>
      </c>
      <c r="E24" s="53" t="str">
        <f aca="false">IF(AND(COUNTIF(E8:E22,"FAIL")=0,SUMPRODUCT(--ISERROR(C8:E22))=0),"ALL PASS","REVIEW")</f>
        <v>ALL PASS</v>
      </c>
    </row>
    <row r="26" customFormat="false" ht="43.5" hidden="false" customHeight="true" outlineLevel="0" collapsed="false">
      <c r="B26" s="20" t="s">
        <v>211</v>
      </c>
      <c r="C26" s="20"/>
      <c r="D26" s="20"/>
      <c r="E26" s="20"/>
    </row>
  </sheetData>
  <mergeCells count="1">
    <mergeCell ref="B26:E26"/>
  </mergeCells>
  <conditionalFormatting sqref="E8">
    <cfRule type="expression" priority="2" aboveAverage="0" equalAverage="0" bottom="0" percent="0" rank="0" text="" dxfId="2">
      <formula>E8="FAIL"</formula>
    </cfRule>
  </conditionalFormatting>
  <conditionalFormatting sqref="E9">
    <cfRule type="expression" priority="3" aboveAverage="0" equalAverage="0" bottom="0" percent="0" rank="0" text="" dxfId="2">
      <formula>E9="FAIL"</formula>
    </cfRule>
  </conditionalFormatting>
  <conditionalFormatting sqref="E10">
    <cfRule type="expression" priority="4" aboveAverage="0" equalAverage="0" bottom="0" percent="0" rank="0" text="" dxfId="2">
      <formula>E10="FAIL"</formula>
    </cfRule>
  </conditionalFormatting>
  <conditionalFormatting sqref="E11">
    <cfRule type="expression" priority="5" aboveAverage="0" equalAverage="0" bottom="0" percent="0" rank="0" text="" dxfId="2">
      <formula>E11="FAIL"</formula>
    </cfRule>
  </conditionalFormatting>
  <conditionalFormatting sqref="E12">
    <cfRule type="expression" priority="6" aboveAverage="0" equalAverage="0" bottom="0" percent="0" rank="0" text="" dxfId="2">
      <formula>E12="FAIL"</formula>
    </cfRule>
  </conditionalFormatting>
  <conditionalFormatting sqref="E13">
    <cfRule type="expression" priority="7" aboveAverage="0" equalAverage="0" bottom="0" percent="0" rank="0" text="" dxfId="2">
      <formula>E13="FAIL"</formula>
    </cfRule>
  </conditionalFormatting>
  <conditionalFormatting sqref="E14">
    <cfRule type="expression" priority="8" aboveAverage="0" equalAverage="0" bottom="0" percent="0" rank="0" text="" dxfId="2">
      <formula>E14="FAIL"</formula>
    </cfRule>
  </conditionalFormatting>
  <conditionalFormatting sqref="E15">
    <cfRule type="expression" priority="9" aboveAverage="0" equalAverage="0" bottom="0" percent="0" rank="0" text="" dxfId="2">
      <formula>E15="FAIL"</formula>
    </cfRule>
  </conditionalFormatting>
  <conditionalFormatting sqref="E16">
    <cfRule type="expression" priority="10" aboveAverage="0" equalAverage="0" bottom="0" percent="0" rank="0" text="" dxfId="2">
      <formula>E16="FAIL"</formula>
    </cfRule>
  </conditionalFormatting>
  <conditionalFormatting sqref="E17">
    <cfRule type="expression" priority="11" aboveAverage="0" equalAverage="0" bottom="0" percent="0" rank="0" text="" dxfId="2">
      <formula>E17="FAIL"</formula>
    </cfRule>
  </conditionalFormatting>
  <conditionalFormatting sqref="E18">
    <cfRule type="expression" priority="12" aboveAverage="0" equalAverage="0" bottom="0" percent="0" rank="0" text="" dxfId="2">
      <formula>E18="FAIL"</formula>
    </cfRule>
  </conditionalFormatting>
  <conditionalFormatting sqref="E19">
    <cfRule type="expression" priority="13" aboveAverage="0" equalAverage="0" bottom="0" percent="0" rank="0" text="" dxfId="2">
      <formula>E19="FAIL"</formula>
    </cfRule>
  </conditionalFormatting>
  <conditionalFormatting sqref="E20">
    <cfRule type="expression" priority="14" aboveAverage="0" equalAverage="0" bottom="0" percent="0" rank="0" text="" dxfId="2">
      <formula>E20="FAIL"</formula>
    </cfRule>
  </conditionalFormatting>
  <conditionalFormatting sqref="E21">
    <cfRule type="expression" priority="15" aboveAverage="0" equalAverage="0" bottom="0" percent="0" rank="0" text="" dxfId="2">
      <formula>E21="FAIL"</formula>
    </cfRule>
  </conditionalFormatting>
  <conditionalFormatting sqref="E22">
    <cfRule type="expression" priority="16" aboveAverage="0" equalAverage="0" bottom="0" percent="0" rank="0" text="" dxfId="2">
      <formula>E22="FAIL"</formula>
    </cfRule>
  </conditionalFormatting>
  <conditionalFormatting sqref="E24">
    <cfRule type="expression" priority="17" aboveAverage="0" equalAverage="0" bottom="0" percent="0" rank="0" text="" dxfId="3">
      <formula>E24="REVIEW"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2026-10-04T08:15:08Z</dcterms:created>
  <dc:creator>BabaDigit</dc:creator>
  <dc:description/>
  <cp:keywords>discount calculator percentage off sale price double discount original price Excel</cp:keywords>
  <dc:language>en-US</dc:language>
  <cp:lastModifiedBy/>
  <dcterms:modified xsi:type="dcterms:W3CDTF">2026-10-04T08:15:08Z</dcterms:modified>
  <cp:revision>0</cp:revision>
  <dc:subject>Sale price, two discounts, percentage off, original price</dc:subject>
  <dc:title>BabaDigit Discount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