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tart Here" sheetId="1" state="visible" r:id="rId3"/>
    <sheet name="Present Value" sheetId="2" state="visible" r:id="rId4"/>
    <sheet name="Future Value" sheetId="3" state="visible" r:id="rId5"/>
    <sheet name="Regular Contributions" sheetId="4" state="visible" r:id="rId6"/>
    <sheet name="Worked Examples" sheetId="5" state="visible" r:id="rId7"/>
    <sheet name="Assumptions &amp; Reference" sheetId="6" state="visible" r:id="rId8"/>
    <sheet name="Formula Guide" sheetId="7" state="visible" r:id="rId9"/>
    <sheet name="Checks" sheetId="8" state="visible" r:id="rId10"/>
  </sheets>
  <definedNames>
    <definedName function="false" hidden="false" name="Checks_Status" vbProcedure="false">Checks!$E$24</definedName>
    <definedName function="false" hidden="false" name="Fv_A" vbProcedure="false">'Future Value'!$D$8</definedName>
    <definedName function="false" hidden="false" name="Fv_B" vbProcedure="false">'Future Value'!$D$18</definedName>
    <definedName function="false" hidden="false" name="Fv_C" vbProcedure="false">'Future Value'!$D$16</definedName>
    <definedName function="false" hidden="false" name="Fv_CC" vbProcedure="false">'Future Value'!$D$21</definedName>
    <definedName function="false" hidden="false" name="Fv_Eff" vbProcedure="false">'Future Value'!$I$16</definedName>
    <definedName function="false" hidden="false" name="Fv_F" vbProcedure="false">'Future Value'!$D$14</definedName>
    <definedName function="false" hidden="false" name="Fv_FV" vbProcedure="false">'Future Value'!$H$11</definedName>
    <definedName function="false" hidden="false" name="Fv_GF" vbProcedure="false">'Future Value'!$I$17</definedName>
    <definedName function="false" hidden="false" name="Fv_I" vbProcedure="false">'Future Value'!$D$22</definedName>
    <definedName function="false" hidden="false" name="Fv_Int" vbProcedure="false">'Future Value'!$I$15</definedName>
    <definedName function="false" hidden="false" name="Fv_N" vbProcedure="false">'Future Value'!$D$20</definedName>
    <definedName function="false" hidden="false" name="Fv_NP" vbProcedure="false">'Future Value'!$D$23</definedName>
    <definedName function="false" hidden="false" name="Fv_Put" vbProcedure="false">'Future Value'!$I$14</definedName>
    <definedName function="false" hidden="false" name="Fv_R" vbProcedure="false">'Future Value'!$D$10</definedName>
    <definedName function="false" hidden="false" name="Fv_T" vbProcedure="false">'Future Value'!$D$12</definedName>
    <definedName function="false" hidden="false" name="Pv_A" vbProcedure="false">'Present Value'!$D$8</definedName>
    <definedName function="false" hidden="false" name="Pv_B" vbProcedure="false">'Present Value'!$D$18</definedName>
    <definedName function="false" hidden="false" name="Pv_C" vbProcedure="false">'Present Value'!$D$16</definedName>
    <definedName function="false" hidden="false" name="Pv_CC" vbProcedure="false">'Present Value'!$D$21</definedName>
    <definedName function="false" hidden="false" name="Pv_Cont" vbProcedure="false">'Present Value'!$I$14</definedName>
    <definedName function="false" hidden="false" name="Pv_DF" vbProcedure="false">'Present Value'!$I$17</definedName>
    <definedName function="false" hidden="false" name="Pv_Eff" vbProcedure="false">'Present Value'!$I$16</definedName>
    <definedName function="false" hidden="false" name="Pv_F" vbProcedure="false">'Present Value'!$D$14</definedName>
    <definedName function="false" hidden="false" name="Pv_I" vbProcedure="false">'Present Value'!$D$22</definedName>
    <definedName function="false" hidden="false" name="Pv_Int" vbProcedure="false">'Present Value'!$I$15</definedName>
    <definedName function="false" hidden="false" name="Pv_N" vbProcedure="false">'Present Value'!$D$20</definedName>
    <definedName function="false" hidden="false" name="Pv_NP" vbProcedure="false">'Present Value'!$D$23</definedName>
    <definedName function="false" hidden="false" name="Pv_PV" vbProcedure="false">'Present Value'!$H$11</definedName>
    <definedName function="false" hidden="false" name="Pv_R" vbProcedure="false">'Present Value'!$D$10</definedName>
    <definedName function="false" hidden="false" name="Pv_T" vbProcedure="false">'Present Value'!$D$12</definedName>
    <definedName function="false" hidden="false" name="Ref_Amt" vbProcedure="false">'Assumptions &amp; Reference'!$C$23</definedName>
    <definedName function="false" hidden="false" name="Ref_Rate" vbProcedure="false">'Assumptions &amp; Reference'!$C$14</definedName>
    <definedName function="false" hidden="false" name="Rg_AF" vbProcedure="false">'Regular Contributions'!$D$23</definedName>
    <definedName function="false" hidden="false" name="Rg_B" vbProcedure="false">'Regular Contributions'!$D$16</definedName>
    <definedName function="false" hidden="false" name="Rg_C" vbProcedure="false">'Regular Contributions'!$D$8</definedName>
    <definedName function="false" hidden="false" name="Rg_F" vbProcedure="false">'Regular Contributions'!$D$14</definedName>
    <definedName function="false" hidden="false" name="Rg_FV" vbProcedure="false">'Regular Contributions'!$D$27</definedName>
    <definedName function="false" hidden="false" name="Rg_I" vbProcedure="false">'Regular Contributions'!$D$21</definedName>
    <definedName function="false" hidden="false" name="Rg_N" vbProcedure="false">'Regular Contributions'!$D$20</definedName>
    <definedName function="false" hidden="false" name="Rg_Need" vbProcedure="false">'Regular Contributions'!$D$29</definedName>
    <definedName function="false" hidden="false" name="Rg_NP" vbProcedure="false">'Regular Contributions'!$D$22</definedName>
    <definedName function="false" hidden="false" name="Rg_Paid" vbProcedure="false">'Regular Contributions'!$D$26</definedName>
    <definedName function="false" hidden="false" name="Rg_PV" vbProcedure="false">'Regular Contributions'!$D$28</definedName>
    <definedName function="false" hidden="false" name="Rg_R" vbProcedure="false">'Regular Contributions'!$D$10</definedName>
    <definedName function="false" hidden="false" name="Rg_T" vbProcedure="false">'Regular Contributions'!$D$12</definedName>
    <definedName function="false" hidden="false" name="Rg_Target" vbProcedure="false">'Regular Contributions'!$D$18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<sst xmlns="http://schemas.openxmlformats.org/spreadsheetml/2006/main" count="269" uniqueCount="218">
  <si>
    <t xml:space="preserve">Present &amp; Future Value Calculator — Excel Workbook</t>
  </si>
  <si>
    <t xml:space="preserve">BabaDigit free resource · babadigit.com/present-future-value-calculator</t>
  </si>
  <si>
    <t xml:space="preserve">What this workbook does</t>
  </si>
  <si>
    <t xml:space="preserve">Work out what a future amount is worth today, or what money today will grow to — with any compounding frequency and optional regular contributions at the beginning or end of each period. The workbook uses the same method as the free Present &amp; Future Value Calculator on babadigit.com, checks every result against Excel's own PV and FV functions, and adds a regular-contributions sheet for savings plans and loan-style payment streams.</t>
  </si>
  <si>
    <t xml:space="preserve">How to use it</t>
  </si>
  <si>
    <t xml:space="preserve">1. Choose a sheet</t>
  </si>
  <si>
    <t xml:space="preserve">'Present Value' starts from a target; 'Future Value' starts from what you have; 'Regular Contributions' looks at a stream of payments.</t>
  </si>
  <si>
    <t xml:space="preserve">2. Enter your figures</t>
  </si>
  <si>
    <t xml:space="preserve">Amount, annual rate, years, compounding and any regular contribution and its timing — all in yellow cells.</t>
  </si>
  <si>
    <t xml:space="preserve">3. Read the result</t>
  </si>
  <si>
    <t xml:space="preserve">The navy panel shows the answer; the sentence and the assumptions line explain it in words.</t>
  </si>
  <si>
    <t xml:space="preserve">4. Check</t>
  </si>
  <si>
    <t xml:space="preserve">'Checks' compares every result with Excel's built-in PV and FV functions and the published worked examples.</t>
  </si>
  <si>
    <t xml:space="preserve">Inputs explained</t>
  </si>
  <si>
    <t xml:space="preserve">Amount</t>
  </si>
  <si>
    <t xml:space="preserve">Zero or more and below 1,000,000,000,000.</t>
  </si>
  <si>
    <t xml:space="preserve">Annual rate</t>
  </si>
  <si>
    <t xml:space="preserve">The nominal yearly rate with the % sign, from 0% to 100%.</t>
  </si>
  <si>
    <t xml:space="preserve">Years</t>
  </si>
  <si>
    <t xml:space="preserve">Above 0 and up to 100. With regular contributions, years × periods a year must be a whole number.</t>
  </si>
  <si>
    <t xml:space="preserve">Compounding</t>
  </si>
  <si>
    <t xml:space="preserve">Annually, semi-annually, quarterly, monthly or daily. Contributions are made once per compounding period.</t>
  </si>
  <si>
    <t xml:space="preserve">Timing</t>
  </si>
  <si>
    <t xml:space="preserve">End: paid at the end of each period (standard). Beginning: paid at the start, earning one extra period of interest.</t>
  </si>
  <si>
    <t xml:space="preserve">Cell colour key</t>
  </si>
  <si>
    <t xml:space="preserve">Yellow cell, blue text</t>
  </si>
  <si>
    <t xml:space="preserve">An input — type your own numbers here.</t>
  </si>
  <si>
    <t xml:space="preserve">White cell, black text</t>
  </si>
  <si>
    <t xml:space="preserve">A formula — calculated for you. Please do not overwrite.</t>
  </si>
  <si>
    <t xml:space="preserve">Navy panel, teal figures</t>
  </si>
  <si>
    <t xml:space="preserve">The headline results.</t>
  </si>
  <si>
    <t xml:space="preserve">—  (a dash)</t>
  </si>
  <si>
    <t xml:space="preserve">The result is not mathematically available for the figures entered — see 'Input checks'.</t>
  </si>
  <si>
    <t xml:space="preserve">How to read the results</t>
  </si>
  <si>
    <t xml:space="preserve">Present value</t>
  </si>
  <si>
    <t xml:space="preserve">The amount needed today; the discount factor is what 1.00 due at the end is worth now.</t>
  </si>
  <si>
    <t xml:space="preserve">Future value</t>
  </si>
  <si>
    <t xml:space="preserve">What the money grows to; the growth factor is what 1.00 today grows to.</t>
  </si>
  <si>
    <t xml:space="preserve">Effective annual rate</t>
  </si>
  <si>
    <t xml:space="preserve">(1 + rate ÷ n)^n − 1 — the rate actually earned in a year.</t>
  </si>
  <si>
    <t xml:space="preserve">Interest</t>
  </si>
  <si>
    <t xml:space="preserve">The difference between the end amount and everything put in.</t>
  </si>
  <si>
    <t xml:space="preserve">Limitations and assumptions</t>
  </si>
  <si>
    <t xml:space="preserve">•  One fixed rate for the whole period; real returns vary.</t>
  </si>
  <si>
    <t xml:space="preserve">•  No tax, fees or inflation — use the Present Value sheet with the inflation rate to see future money in today's prices.</t>
  </si>
  <si>
    <t xml:space="preserve">•  If regular contributions alone reach a target, the present value is shown as a dash with an explanation instead of a negative number.</t>
  </si>
  <si>
    <t xml:space="preserve">•  Results are for general information only and are not financial advice.</t>
  </si>
  <si>
    <t xml:space="preserve">Workbook contents</t>
  </si>
  <si>
    <t xml:space="preserve">Present Value</t>
  </si>
  <si>
    <t xml:space="preserve">The amount needed today to reach a future target.</t>
  </si>
  <si>
    <t xml:space="preserve">Future Value</t>
  </si>
  <si>
    <t xml:space="preserve">What an amount today, plus any contributions, grows to.</t>
  </si>
  <si>
    <t xml:space="preserve">Regular Contributions</t>
  </si>
  <si>
    <t xml:space="preserve">A stream of regular payments: its future value, present value, and the payment needed for a target.</t>
  </si>
  <si>
    <t xml:space="preserve">Worked Examples</t>
  </si>
  <si>
    <t xml:space="preserve">The four worked examples from the article.</t>
  </si>
  <si>
    <t xml:space="preserve">Assumptions &amp; Reference</t>
  </si>
  <si>
    <t xml:space="preserve">Effective rates, inflation and the compounding convention.</t>
  </si>
  <si>
    <t xml:space="preserve">Formula Guide</t>
  </si>
  <si>
    <t xml:space="preserve">Every formula used, in plain English and as spreadsheet formulas.</t>
  </si>
  <si>
    <t xml:space="preserve">Checks</t>
  </si>
  <si>
    <t xml:space="preserve">Independent self-checks against Excel's PV and FV functions.</t>
  </si>
  <si>
    <t xml:space="preserve">No macros, no add-ins, no internet connection required. Sheets are not locked, so you can adapt the workbook. © BabaDigit — free to use for your own analysis. Free online version: babadigit.com/present-future-value-calculator. Results are for general information only and are not financial advice.</t>
  </si>
  <si>
    <t xml:space="preserve">Enter your figures in the yellow cells. Results update automatically.</t>
  </si>
  <si>
    <t xml:space="preserve">1  Your figures</t>
  </si>
  <si>
    <t xml:space="preserve">Future value you want to reach</t>
  </si>
  <si>
    <t xml:space="preserve">The target at the end of the period.</t>
  </si>
  <si>
    <t xml:space="preserve">RESULTS</t>
  </si>
  <si>
    <t xml:space="preserve">Annual interest / discount rate</t>
  </si>
  <si>
    <t xml:space="preserve">Nominal yearly rate, e.g. 6%.</t>
  </si>
  <si>
    <t xml:space="preserve">Amount needed today</t>
  </si>
  <si>
    <t xml:space="preserve">Number of years</t>
  </si>
  <si>
    <t xml:space="preserve">Above 0 and up to 100.</t>
  </si>
  <si>
    <t xml:space="preserve">Monthly</t>
  </si>
  <si>
    <t xml:space="preserve">How often interest is added.</t>
  </si>
  <si>
    <t xml:space="preserve">Your contributions in total</t>
  </si>
  <si>
    <t xml:space="preserve">Interest that will be earned</t>
  </si>
  <si>
    <t xml:space="preserve">Regular contribution (optional)</t>
  </si>
  <si>
    <t xml:space="preserve">Paid every compounding period. Blank = none.</t>
  </si>
  <si>
    <t xml:space="preserve">Discount factor</t>
  </si>
  <si>
    <t xml:space="preserve">Contributions are paid</t>
  </si>
  <si>
    <t xml:space="preserve">End</t>
  </si>
  <si>
    <t xml:space="preserve">End (standard) or Beginning of each period.</t>
  </si>
  <si>
    <t xml:space="preserve">Periods a year (n)</t>
  </si>
  <si>
    <t xml:space="preserve">Contribution used per period</t>
  </si>
  <si>
    <t xml:space="preserve">Rate per period (i)</t>
  </si>
  <si>
    <t xml:space="preserve">Number of periods (N)</t>
  </si>
  <si>
    <t xml:space="preserve">Reading this result</t>
  </si>
  <si>
    <t xml:space="preserve">Amount you have today</t>
  </si>
  <si>
    <t xml:space="preserve">What you invest or deposit now.</t>
  </si>
  <si>
    <t xml:space="preserve">Quarterly</t>
  </si>
  <si>
    <t xml:space="preserve">Total put in</t>
  </si>
  <si>
    <t xml:space="preserve">Interest earned</t>
  </si>
  <si>
    <t xml:space="preserve">Growth factor</t>
  </si>
  <si>
    <t xml:space="preserve">A stream of equal payments: what it grows to, what it is worth today, and the payment needed for a target.</t>
  </si>
  <si>
    <t xml:space="preserve">1  The payment stream</t>
  </si>
  <si>
    <t xml:space="preserve">Payment per period</t>
  </si>
  <si>
    <t xml:space="preserve">Saved or repaid each period.</t>
  </si>
  <si>
    <t xml:space="preserve">Periods a year</t>
  </si>
  <si>
    <t xml:space="preserve">Payments are made</t>
  </si>
  <si>
    <t xml:space="preserve">Target future value (for the last line)</t>
  </si>
  <si>
    <t xml:space="preserve">Number of payments (N)</t>
  </si>
  <si>
    <t xml:space="preserve">Annuity factor</t>
  </si>
  <si>
    <t xml:space="preserve">2  Results</t>
  </si>
  <si>
    <t xml:space="preserve">Total paid</t>
  </si>
  <si>
    <t xml:space="preserve">Future value of the payments</t>
  </si>
  <si>
    <t xml:space="preserve">Present value of the payments (e.g. the loan they repay)</t>
  </si>
  <si>
    <t xml:space="preserve">Payment needed to reach the target</t>
  </si>
  <si>
    <t xml:space="preserve">Payments are made once per period. The years must make a whole number of periods. 500 a month for 5 years at 8% has a present value of about 24,659 — the loan those payments can repay.</t>
  </si>
  <si>
    <t xml:space="preserve">The four examples from babadigit.com/present-future-value-calculator.</t>
  </si>
  <si>
    <t xml:space="preserve">Example 1 — How much to set aside for a goal</t>
  </si>
  <si>
    <t xml:space="preserve">20,000 in 5 years at 6% compounded monthly.</t>
  </si>
  <si>
    <t xml:space="preserve">Target</t>
  </si>
  <si>
    <t xml:space="preserve">20,000 ÷ 1.005^60 = 14,827.44</t>
  </si>
  <si>
    <t xml:space="preserve">5,172.56</t>
  </si>
  <si>
    <t xml:space="preserve">Example 2 — A lump sum left to grow</t>
  </si>
  <si>
    <t xml:space="preserve">15,000 for 8 years at 4.5% compounded quarterly.</t>
  </si>
  <si>
    <t xml:space="preserve">Amount today</t>
  </si>
  <si>
    <t xml:space="preserve">15,000 × 1.01125^32 = 21,456.77</t>
  </si>
  <si>
    <t xml:space="preserve">4.58%</t>
  </si>
  <si>
    <t xml:space="preserve">Example 3 — 300 a month: end vs beginning</t>
  </si>
  <si>
    <t xml:space="preserve">300 a month for 10 years at 5% compounded monthly.</t>
  </si>
  <si>
    <t xml:space="preserve">Monthly saving</t>
  </si>
  <si>
    <t xml:space="preserve">End of each month</t>
  </si>
  <si>
    <t xml:space="preserve">46,584.68</t>
  </si>
  <si>
    <t xml:space="preserve">Beginning of each month</t>
  </si>
  <si>
    <t xml:space="preserve">46,778.79</t>
  </si>
  <si>
    <t xml:space="preserve">Example 4 — How much to start with if you also save</t>
  </si>
  <si>
    <t xml:space="preserve">100,000 in 15 years at 7% annually, adding 2,000 at the end of each year.</t>
  </si>
  <si>
    <t xml:space="preserve">Contributions grow to</t>
  </si>
  <si>
    <t xml:space="preserve">50,258.04</t>
  </si>
  <si>
    <t xml:space="preserve">Starting amount needed</t>
  </si>
  <si>
    <t xml:space="preserve">18,028.77</t>
  </si>
  <si>
    <t xml:space="preserve">Inflation — what 50,000 in 20 years is worth today</t>
  </si>
  <si>
    <t xml:space="preserve">Discounted at 3% inflation a year.</t>
  </si>
  <si>
    <t xml:space="preserve">Worth in today's money</t>
  </si>
  <si>
    <t xml:space="preserve">27,683.79</t>
  </si>
  <si>
    <t xml:space="preserve">Change any yellow cell to see how each result responds. Examples are fictional and for illustration only.</t>
  </si>
  <si>
    <t xml:space="preserve">The compounding convention, effective rates and inflation.</t>
  </si>
  <si>
    <t xml:space="preserve">Compounding convention used in this workbook</t>
  </si>
  <si>
    <t xml:space="preserve">•  Interest is compounded n times a year at the nominal annual rate ÷ n.</t>
  </si>
  <si>
    <t xml:space="preserve">•  Regular contributions are made once per compounding period, at the end (standard) or beginning of each period.</t>
  </si>
  <si>
    <t xml:space="preserve">•  With contributions, years × n must be a whole number of periods; without them, fractional periods are allowed.</t>
  </si>
  <si>
    <t xml:space="preserve">•  No tax, fees or inflation; one fixed rate for the whole period.</t>
  </si>
  <si>
    <t xml:space="preserve">Effective annual rate for a nominal rate</t>
  </si>
  <si>
    <t xml:space="preserve">Nominal annual rate</t>
  </si>
  <si>
    <t xml:space="preserve">Annually</t>
  </si>
  <si>
    <t xml:space="preserve">Semi-annually</t>
  </si>
  <si>
    <t xml:space="preserve">Daily</t>
  </si>
  <si>
    <t xml:space="preserve">Inflation: what a future amount is worth today</t>
  </si>
  <si>
    <t xml:space="preserve">Future amount</t>
  </si>
  <si>
    <t xml:space="preserve">Inflation a year</t>
  </si>
  <si>
    <t xml:space="preserve">After 10 years</t>
  </si>
  <si>
    <t xml:space="preserve">After 20 years</t>
  </si>
  <si>
    <t xml:space="preserve">Illustrative inflation rates, compounded annually. Actual inflation varies.</t>
  </si>
  <si>
    <t xml:space="preserve">The method behind every result — identical to the online BabaDigit calculator.</t>
  </si>
  <si>
    <t xml:space="preserve">The formulas</t>
  </si>
  <si>
    <t xml:space="preserve">Result</t>
  </si>
  <si>
    <t xml:space="preserve">Mathematical formula</t>
  </si>
  <si>
    <t xml:space="preserve">How this workbook calculates it</t>
  </si>
  <si>
    <t xml:space="preserve">Rate per period</t>
  </si>
  <si>
    <t xml:space="preserve">i = annual rate ÷ n</t>
  </si>
  <si>
    <t xml:space="preserve">=Fv_R/Fv_N</t>
  </si>
  <si>
    <t xml:space="preserve">Number of periods</t>
  </si>
  <si>
    <t xml:space="preserve">N = n × years (whole number when contributing)</t>
  </si>
  <si>
    <t xml:space="preserve">=Fv_N*Fv_T</t>
  </si>
  <si>
    <t xml:space="preserve">Annuity factor (end)</t>
  </si>
  <si>
    <t xml:space="preserve">((1 + i)^N − 1) ÷ i ; N at 0%</t>
  </si>
  <si>
    <t xml:space="preserve">=((1+Fv_I)^Fv_NP-1)/Fv_I</t>
  </si>
  <si>
    <t xml:space="preserve">Annuity factor (beginning)</t>
  </si>
  <si>
    <t xml:space="preserve">End factor × (1 + i)</t>
  </si>
  <si>
    <t xml:space="preserve">=…*(1+Fv_I)</t>
  </si>
  <si>
    <t xml:space="preserve">PV × (1 + i)^N + C × A</t>
  </si>
  <si>
    <t xml:space="preserve">=Fv_A*(1+Fv_I)^Fv_NP+Fv_CC*A</t>
  </si>
  <si>
    <t xml:space="preserve">(FV − C × A) ÷ (1 + i)^N</t>
  </si>
  <si>
    <t xml:space="preserve">=(Pv_A-Pv_CC*A)/(1+Pv_I)^Pv_NP</t>
  </si>
  <si>
    <t xml:space="preserve">(1 + i)^n − 1</t>
  </si>
  <si>
    <t xml:space="preserve">=(1+Fv_I)^Fv_N-1</t>
  </si>
  <si>
    <t xml:space="preserve">Why these rules</t>
  </si>
  <si>
    <t xml:space="preserve">•  Validation matches the online calculator: amounts 0 to below 1,000,000,000,000; rate 0–100%; years above 0 and up to 100.</t>
  </si>
  <si>
    <t xml:space="preserve">•  With contributions, years × periods a year must be a whole number — otherwise a contribution would fall part-way through a period.</t>
  </si>
  <si>
    <t xml:space="preserve">•  If contributions alone reach the target, the present value is not shown, because a negative amount today would be misleading.</t>
  </si>
  <si>
    <t xml:space="preserve">•  Excel's own PV and FV functions are used on the Checks sheet as an independent cross-check.</t>
  </si>
  <si>
    <t xml:space="preserve">Do it in any spreadsheet</t>
  </si>
  <si>
    <t xml:space="preserve">Set-up</t>
  </si>
  <si>
    <t xml:space="preserve">Rate (decimal) B1, years B2, periods a year B3, contribution B4, amount today B5, target B6, timing B7 (0 end, 1 beginning).</t>
  </si>
  <si>
    <t xml:space="preserve">=FV(B1/B3,B2*B3,-B4,-B5,B7)</t>
  </si>
  <si>
    <t xml:space="preserve">Present value of a target</t>
  </si>
  <si>
    <t xml:space="preserve">=-PV(B1/B3,B2*B3,-B4,B6,B7)</t>
  </si>
  <si>
    <t xml:space="preserve">=(1+B1/B3)^B3-1</t>
  </si>
  <si>
    <t xml:space="preserve">Named ranges used</t>
  </si>
  <si>
    <t xml:space="preserve">Pv_…</t>
  </si>
  <si>
    <t xml:space="preserve">'Present Value'!D8:D23</t>
  </si>
  <si>
    <t xml:space="preserve">Fv_…</t>
  </si>
  <si>
    <t xml:space="preserve">'Future Value'!D8:D23</t>
  </si>
  <si>
    <t xml:space="preserve">Rg_…</t>
  </si>
  <si>
    <t xml:space="preserve">'Regular Contributions'!D8:D29</t>
  </si>
  <si>
    <t xml:space="preserve">Automatic self-checks. Every row should read PASS (or N/A).</t>
  </si>
  <si>
    <t xml:space="preserve">Check</t>
  </si>
  <si>
    <t xml:space="preserve">Workbook</t>
  </si>
  <si>
    <t xml:space="preserve">Expected</t>
  </si>
  <si>
    <t xml:space="preserve">Example 1 present value matches the published 14,827.44</t>
  </si>
  <si>
    <t xml:space="preserve">Example 2 future value matches the published 21,456.77</t>
  </si>
  <si>
    <t xml:space="preserve">Example 2 effective rate matches the published 4.58%</t>
  </si>
  <si>
    <t xml:space="preserve">Example 3 end-of-period value matches the published 46,584.68</t>
  </si>
  <si>
    <t xml:space="preserve">Example 3 beginning-of-period value matches the published 46,778.79</t>
  </si>
  <si>
    <t xml:space="preserve">Example 4 contributions match the published 50,258.04</t>
  </si>
  <si>
    <t xml:space="preserve">Example 4 starting amount matches the published 18,028.77</t>
  </si>
  <si>
    <t xml:space="preserve">Inflation example matches the published 27,683.79</t>
  </si>
  <si>
    <t xml:space="preserve">Present Value agrees with Excel's own PV function</t>
  </si>
  <si>
    <t xml:space="preserve">Future Value agrees with Excel's own FV function</t>
  </si>
  <si>
    <t xml:space="preserve">Present Value: growing the result forward returns the target</t>
  </si>
  <si>
    <t xml:space="preserve">Future Value: interest + total put in = future value</t>
  </si>
  <si>
    <t xml:space="preserve">Regular Contributions: FV agrees with Excel's FV function</t>
  </si>
  <si>
    <t xml:space="preserve">Regular Contributions: PV agrees with Excel's PV function</t>
  </si>
  <si>
    <t xml:space="preserve">Regular Contributions: required payment agrees with Excel's PMT function</t>
  </si>
  <si>
    <t xml:space="preserve">Overall status</t>
  </si>
  <si>
    <t xml:space="preserve">'N/A' means a check does not apply to the figures currently entered. PV, FV and PMT are Excel's own built-in functions, used here as an independent reference.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</si>
</sst>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;[RED]\-#,##0.00;\-"/>
    <numFmt numFmtId="166" formatCode="0.00##%"/>
    <numFmt numFmtId="167" formatCode="0.####"/>
    <numFmt numFmtId="168" formatCode="0.00%"/>
    <numFmt numFmtId="169" formatCode="0.000000"/>
    <numFmt numFmtId="170" formatCode="0"/>
    <numFmt numFmtId="171" formatCode="0.000000%"/>
    <numFmt numFmtId="172" formatCode="#,##0.####"/>
    <numFmt numFmtId="173" formatCode="#,##0"/>
    <numFmt numFmtId="174" formatCode="0%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94A3B8"/>
      <name val="Arial"/>
      <family val="0"/>
      <charset val="1"/>
    </font>
    <font>
      <b val="true"/>
      <sz val="11"/>
      <color rgb="FF0F172A"/>
      <name val="Arial"/>
      <family val="0"/>
      <charset val="1"/>
    </font>
    <font>
      <sz val="10"/>
      <color rgb="FF334155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14B8A6"/>
      <name val="Arial"/>
      <family val="0"/>
      <charset val="1"/>
    </font>
    <font>
      <b val="true"/>
      <sz val="10"/>
      <color rgb="FF334155"/>
      <name val="Arial"/>
      <family val="0"/>
      <charset val="1"/>
    </font>
    <font>
      <b val="true"/>
      <sz val="10"/>
      <color rgb="FF2563E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94A3B8"/>
      <name val="Arial"/>
      <family val="0"/>
      <charset val="1"/>
    </font>
    <font>
      <sz val="10"/>
      <color rgb="FFCBD5E1"/>
      <name val="Arial"/>
      <family val="0"/>
      <charset val="1"/>
    </font>
    <font>
      <b val="true"/>
      <sz val="26"/>
      <color rgb="FF14B8A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9"/>
      <color rgb="FF33415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334155"/>
      <name val="Courier New"/>
      <family val="0"/>
      <charset val="1"/>
    </font>
    <font>
      <sz val="10"/>
      <color rgb="FF334155"/>
      <name val="Courier New"/>
      <family val="0"/>
      <charset val="1"/>
    </font>
    <font>
      <sz val="10"/>
      <color rgb="FF0F172A"/>
      <name val="Courier New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11"/>
      <color rgb="FF0F766E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F172A"/>
        <bgColor rgb="FF1E293B"/>
      </patternFill>
    </fill>
    <fill>
      <patternFill patternType="solid">
        <fgColor rgb="FF14B8A6"/>
        <bgColor rgb="FF00CCFF"/>
      </patternFill>
    </fill>
    <fill>
      <patternFill patternType="solid">
        <fgColor rgb="FFFEF9C3"/>
        <bgColor rgb="FFFFFF99"/>
      </patternFill>
    </fill>
    <fill>
      <patternFill patternType="solid">
        <fgColor rgb="FFFFFFFF"/>
        <bgColor rgb="FFF8FAFC"/>
      </patternFill>
    </fill>
    <fill>
      <patternFill patternType="solid">
        <fgColor rgb="FFF8FAF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thin">
        <color rgb="FF1E293B"/>
      </bottom>
      <diagonal/>
    </border>
    <border diagonalUp="false" diagonalDown="false">
      <left/>
      <right/>
      <top/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6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8" fillId="2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1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5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8" fillId="2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8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9" fontId="20" fillId="2" borderId="3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70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2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2" fillId="6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21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1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FCA5A5"/>
        <sz val="26"/>
      </font>
    </dxf>
    <dxf>
      <font>
        <name val="Arial"/>
        <charset val="1"/>
        <family val="0"/>
        <b val="1"/>
        <color rgb="FFFCA5A5"/>
        <sz val="11"/>
      </font>
    </dxf>
    <dxf>
      <font>
        <name val="Arial"/>
        <charset val="1"/>
        <family val="0"/>
        <b val="1"/>
        <color rgb="FFB91C1C"/>
        <sz val="10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B91C1C"/>
        <sz val="11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CCFFCC"/>
      <rgbColor rgb="FFFFFF99"/>
      <rgbColor rgb="FF99CCFF"/>
      <rgbColor rgb="FFFCA5A5"/>
      <rgbColor rgb="FFCC99FF"/>
      <rgbColor rgb="FFFEE2E2"/>
      <rgbColor rgb="FF2563EB"/>
      <rgbColor rgb="FF14B8A6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B91C1C"/>
      <rgbColor rgb="FF993366"/>
      <rgbColor rgb="FF334155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172A"/>
    <pageSetUpPr fitToPage="true"/>
  </sheetPr>
  <dimension ref="A1:D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4"/>
    <col collapsed="false" customWidth="true" hidden="false" outlineLevel="0" max="4" min="4" style="0" width="3"/>
  </cols>
  <sheetData>
    <row r="1" customFormat="false" ht="7.5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1"/>
      <c r="B2" s="2" t="s">
        <v>0</v>
      </c>
      <c r="C2" s="1"/>
      <c r="D2" s="1"/>
    </row>
    <row r="3" customFormat="false" ht="19.5" hidden="false" customHeight="true" outlineLevel="0" collapsed="false">
      <c r="A3" s="1"/>
      <c r="B3" s="3" t="s">
        <v>1</v>
      </c>
      <c r="C3" s="1"/>
      <c r="D3" s="1"/>
    </row>
    <row r="4" customFormat="false" ht="7.5" hidden="false" customHeight="true" outlineLevel="0" collapsed="false">
      <c r="A4" s="1"/>
      <c r="B4" s="1"/>
      <c r="C4" s="1"/>
      <c r="D4" s="1"/>
    </row>
    <row r="5" customFormat="false" ht="3" hidden="false" customHeight="true" outlineLevel="0" collapsed="false">
      <c r="A5" s="4"/>
      <c r="B5" s="4"/>
      <c r="C5" s="4"/>
      <c r="D5" s="4"/>
    </row>
    <row r="7" customFormat="false" ht="19.5" hidden="false" customHeight="true" outlineLevel="0" collapsed="false">
      <c r="B7" s="5" t="s">
        <v>2</v>
      </c>
      <c r="C7" s="6"/>
    </row>
    <row r="8" customFormat="false" ht="45.75" hidden="false" customHeight="true" outlineLevel="0" collapsed="false">
      <c r="B8" s="7" t="s">
        <v>3</v>
      </c>
      <c r="C8" s="7"/>
    </row>
    <row r="10" customFormat="false" ht="19.5" hidden="false" customHeight="true" outlineLevel="0" collapsed="false">
      <c r="B10" s="5" t="s">
        <v>4</v>
      </c>
      <c r="C10" s="6"/>
    </row>
    <row r="11" customFormat="false" ht="30" hidden="false" customHeight="true" outlineLevel="0" collapsed="false">
      <c r="B11" s="8" t="s">
        <v>5</v>
      </c>
      <c r="C11" s="9" t="s">
        <v>6</v>
      </c>
    </row>
    <row r="12" customFormat="false" ht="30" hidden="false" customHeight="true" outlineLevel="0" collapsed="false">
      <c r="B12" s="8" t="s">
        <v>7</v>
      </c>
      <c r="C12" s="9" t="s">
        <v>8</v>
      </c>
    </row>
    <row r="13" customFormat="false" ht="30" hidden="false" customHeight="true" outlineLevel="0" collapsed="false">
      <c r="B13" s="8" t="s">
        <v>9</v>
      </c>
      <c r="C13" s="9" t="s">
        <v>10</v>
      </c>
    </row>
    <row r="14" customFormat="false" ht="30" hidden="false" customHeight="true" outlineLevel="0" collapsed="false">
      <c r="B14" s="8" t="s">
        <v>11</v>
      </c>
      <c r="C14" s="9" t="s">
        <v>12</v>
      </c>
    </row>
    <row r="16" customFormat="false" ht="19.5" hidden="false" customHeight="true" outlineLevel="0" collapsed="false">
      <c r="B16" s="5" t="s">
        <v>13</v>
      </c>
      <c r="C16" s="6"/>
    </row>
    <row r="17" customFormat="false" ht="18" hidden="false" customHeight="true" outlineLevel="0" collapsed="false">
      <c r="B17" s="8" t="s">
        <v>14</v>
      </c>
      <c r="C17" s="9" t="s">
        <v>15</v>
      </c>
    </row>
    <row r="18" customFormat="false" ht="18" hidden="false" customHeight="true" outlineLevel="0" collapsed="false">
      <c r="B18" s="8" t="s">
        <v>16</v>
      </c>
      <c r="C18" s="9" t="s">
        <v>17</v>
      </c>
    </row>
    <row r="19" customFormat="false" ht="30" hidden="false" customHeight="true" outlineLevel="0" collapsed="false">
      <c r="B19" s="8" t="s">
        <v>18</v>
      </c>
      <c r="C19" s="9" t="s">
        <v>19</v>
      </c>
    </row>
    <row r="20" customFormat="false" ht="30" hidden="false" customHeight="true" outlineLevel="0" collapsed="false">
      <c r="B20" s="8" t="s">
        <v>20</v>
      </c>
      <c r="C20" s="9" t="s">
        <v>21</v>
      </c>
    </row>
    <row r="21" customFormat="false" ht="30" hidden="false" customHeight="true" outlineLevel="0" collapsed="false">
      <c r="B21" s="8" t="s">
        <v>22</v>
      </c>
      <c r="C21" s="9" t="s">
        <v>23</v>
      </c>
    </row>
    <row r="23" customFormat="false" ht="19.5" hidden="false" customHeight="true" outlineLevel="0" collapsed="false">
      <c r="B23" s="5" t="s">
        <v>24</v>
      </c>
      <c r="C23" s="6"/>
    </row>
    <row r="24" customFormat="false" ht="19.5" hidden="false" customHeight="true" outlineLevel="0" collapsed="false">
      <c r="B24" s="10" t="s">
        <v>25</v>
      </c>
      <c r="C24" s="9" t="s">
        <v>26</v>
      </c>
    </row>
    <row r="25" customFormat="false" ht="19.5" hidden="false" customHeight="true" outlineLevel="0" collapsed="false">
      <c r="B25" s="11" t="s">
        <v>27</v>
      </c>
      <c r="C25" s="9" t="s">
        <v>28</v>
      </c>
    </row>
    <row r="26" customFormat="false" ht="19.5" hidden="false" customHeight="true" outlineLevel="0" collapsed="false">
      <c r="B26" s="12" t="s">
        <v>29</v>
      </c>
      <c r="C26" s="9" t="s">
        <v>30</v>
      </c>
    </row>
    <row r="27" customFormat="false" ht="19.5" hidden="false" customHeight="true" outlineLevel="0" collapsed="false">
      <c r="B27" s="13" t="s">
        <v>31</v>
      </c>
      <c r="C27" s="9" t="s">
        <v>32</v>
      </c>
    </row>
    <row r="29" customFormat="false" ht="19.5" hidden="false" customHeight="true" outlineLevel="0" collapsed="false">
      <c r="B29" s="5" t="s">
        <v>33</v>
      </c>
      <c r="C29" s="6"/>
    </row>
    <row r="30" customFormat="false" ht="18" hidden="false" customHeight="true" outlineLevel="0" collapsed="false">
      <c r="B30" s="8" t="s">
        <v>34</v>
      </c>
      <c r="C30" s="9" t="s">
        <v>35</v>
      </c>
    </row>
    <row r="31" customFormat="false" ht="18" hidden="false" customHeight="true" outlineLevel="0" collapsed="false">
      <c r="B31" s="8" t="s">
        <v>36</v>
      </c>
      <c r="C31" s="9" t="s">
        <v>37</v>
      </c>
    </row>
    <row r="32" customFormat="false" ht="18" hidden="false" customHeight="true" outlineLevel="0" collapsed="false">
      <c r="B32" s="8" t="s">
        <v>38</v>
      </c>
      <c r="C32" s="9" t="s">
        <v>39</v>
      </c>
    </row>
    <row r="33" customFormat="false" ht="18" hidden="false" customHeight="true" outlineLevel="0" collapsed="false">
      <c r="B33" s="8" t="s">
        <v>40</v>
      </c>
      <c r="C33" s="9" t="s">
        <v>41</v>
      </c>
    </row>
    <row r="35" customFormat="false" ht="19.5" hidden="false" customHeight="true" outlineLevel="0" collapsed="false">
      <c r="B35" s="5" t="s">
        <v>42</v>
      </c>
      <c r="C35" s="6"/>
    </row>
    <row r="36" customFormat="false" ht="18" hidden="false" customHeight="true" outlineLevel="0" collapsed="false">
      <c r="B36" s="7" t="s">
        <v>43</v>
      </c>
      <c r="C36" s="7"/>
    </row>
    <row r="37" customFormat="false" ht="30" hidden="false" customHeight="true" outlineLevel="0" collapsed="false">
      <c r="B37" s="7" t="s">
        <v>44</v>
      </c>
      <c r="C37" s="7"/>
    </row>
    <row r="38" customFormat="false" ht="30" hidden="false" customHeight="true" outlineLevel="0" collapsed="false">
      <c r="B38" s="7" t="s">
        <v>45</v>
      </c>
      <c r="C38" s="7"/>
    </row>
    <row r="39" customFormat="false" ht="18" hidden="false" customHeight="true" outlineLevel="0" collapsed="false">
      <c r="B39" s="7" t="s">
        <v>46</v>
      </c>
      <c r="C39" s="7"/>
    </row>
    <row r="41" customFormat="false" ht="19.5" hidden="false" customHeight="true" outlineLevel="0" collapsed="false">
      <c r="B41" s="5" t="s">
        <v>47</v>
      </c>
      <c r="C41" s="6"/>
    </row>
    <row r="42" customFormat="false" ht="18" hidden="false" customHeight="true" outlineLevel="0" collapsed="false">
      <c r="B42" s="14" t="s">
        <v>48</v>
      </c>
      <c r="C42" s="9" t="s">
        <v>49</v>
      </c>
    </row>
    <row r="43" customFormat="false" ht="18" hidden="false" customHeight="true" outlineLevel="0" collapsed="false">
      <c r="B43" s="14" t="s">
        <v>50</v>
      </c>
      <c r="C43" s="9" t="s">
        <v>51</v>
      </c>
    </row>
    <row r="44" customFormat="false" ht="18" hidden="false" customHeight="true" outlineLevel="0" collapsed="false">
      <c r="B44" s="14" t="s">
        <v>52</v>
      </c>
      <c r="C44" s="9" t="s">
        <v>53</v>
      </c>
    </row>
    <row r="45" customFormat="false" ht="18" hidden="false" customHeight="true" outlineLevel="0" collapsed="false">
      <c r="B45" s="14" t="s">
        <v>54</v>
      </c>
      <c r="C45" s="9" t="s">
        <v>55</v>
      </c>
    </row>
    <row r="46" customFormat="false" ht="18" hidden="false" customHeight="true" outlineLevel="0" collapsed="false">
      <c r="B46" s="14" t="s">
        <v>56</v>
      </c>
      <c r="C46" s="9" t="s">
        <v>57</v>
      </c>
    </row>
    <row r="47" customFormat="false" ht="18" hidden="false" customHeight="true" outlineLevel="0" collapsed="false">
      <c r="B47" s="14" t="s">
        <v>58</v>
      </c>
      <c r="C47" s="9" t="s">
        <v>59</v>
      </c>
    </row>
    <row r="48" customFormat="false" ht="18" hidden="false" customHeight="true" outlineLevel="0" collapsed="false">
      <c r="B48" s="14" t="s">
        <v>60</v>
      </c>
      <c r="C48" s="9" t="s">
        <v>61</v>
      </c>
    </row>
    <row r="50" customFormat="false" ht="30" hidden="false" customHeight="true" outlineLevel="0" collapsed="false">
      <c r="B50" s="15" t="s">
        <v>62</v>
      </c>
      <c r="C50" s="15"/>
    </row>
  </sheetData>
  <mergeCells count="6">
    <mergeCell ref="B8:C8"/>
    <mergeCell ref="B36:C36"/>
    <mergeCell ref="B37:C37"/>
    <mergeCell ref="B38:C38"/>
    <mergeCell ref="B39:C39"/>
    <mergeCell ref="B50:C50"/>
  </mergeCells>
  <hyperlinks>
    <hyperlink ref="B42" location="'Present Value'!A1" display="Present Value"/>
    <hyperlink ref="B43" location="'Future Value'!A1" display="Future Value"/>
    <hyperlink ref="B44" location="'Regular Contributions'!A1" display="Regular Contributions"/>
    <hyperlink ref="B45" location="'Worked Examples'!A1" display="Worked Examples"/>
    <hyperlink ref="B46" location="'Assumptions &amp; Reference'!A1" display="Assumptions &amp; Reference"/>
    <hyperlink ref="B47" location="'Formula Guide'!A1" display="Formula Guide"/>
    <hyperlink ref="B48" location="'Checks'!A1" display="Checks"/>
  </hyperlink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"/>
    <col collapsed="false" customWidth="true" hidden="false" outlineLevel="0" max="4" min="4" style="0" width="16"/>
    <col collapsed="false" customWidth="true" hidden="false" outlineLevel="0" max="6" min="5" style="0" width="18"/>
    <col collapsed="false" customWidth="true" hidden="false" outlineLevel="0" max="7" min="7" style="0" width="3"/>
    <col collapsed="false" customWidth="true" hidden="false" outlineLevel="0" max="8" min="8" style="0" width="36"/>
    <col collapsed="false" customWidth="true" hidden="false" outlineLevel="0" max="9" min="9" style="0" width="22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63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64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65</v>
      </c>
      <c r="D8" s="19" t="n">
        <v>20000</v>
      </c>
      <c r="E8" s="20" t="s">
        <v>66</v>
      </c>
      <c r="F8" s="20"/>
      <c r="H8" s="21" t="s">
        <v>67</v>
      </c>
      <c r="I8" s="17"/>
    </row>
    <row r="9" customFormat="false" ht="15" hidden="false" customHeight="false" outlineLevel="0" collapsed="false">
      <c r="H9" s="16"/>
      <c r="I9" s="17"/>
    </row>
    <row r="10" customFormat="false" ht="15" hidden="false" customHeight="true" outlineLevel="0" collapsed="false">
      <c r="B10" s="18" t="s">
        <v>68</v>
      </c>
      <c r="D10" s="22" t="n">
        <v>0.06</v>
      </c>
      <c r="E10" s="20" t="s">
        <v>69</v>
      </c>
      <c r="F10" s="20"/>
      <c r="H10" s="23" t="s">
        <v>70</v>
      </c>
      <c r="I10" s="17"/>
    </row>
    <row r="11" customFormat="false" ht="15" hidden="false" customHeight="false" outlineLevel="0" collapsed="false">
      <c r="H11" s="24" t="n">
        <f aca="false">IF(AND(AND(ISNUMBER(Pv_A),N(Pv_A)&gt;=0,N(Pv_A)&lt;1000000000000,ISNUMBER(Pv_R),N(Pv_R)&gt;=0,N(Pv_R)&lt;=1,ISNUMBER(Pv_T),N(Pv_T)&gt;0,N(Pv_T)&lt;=100,ISNUMBER(Pv_N),ISNUMBER(Pv_CC),N(Pv_CC)&gt;=0,N(Pv_CC)&lt;1000000000000,OR(N(Pv_CC)=0,ABS(N(Pv_N)*N(Pv_T)-ROUND(N(Pv_N)*N(Pv_T),0))&lt;=0.000000001)),N(Pv_A)&gt;0,Pv_CC*(IF(Pv_I=0,Pv_NP,((1+Pv_I)^Pv_NP-1)/Pv_I)*IF(Pv_B="Beginning",1+Pv_I,1))&lt;Pv_A),(Pv_A-Pv_CC*(IF(Pv_I=0,Pv_NP,((1+Pv_I)^Pv_NP-1)/Pv_I)*IF(Pv_B="Beginning",1+Pv_I,1)))/(1+Pv_I)^Pv_NP,"—")</f>
        <v>14827.4439248869</v>
      </c>
      <c r="I11" s="24"/>
    </row>
    <row r="12" customFormat="false" ht="15" hidden="false" customHeight="true" outlineLevel="0" collapsed="false">
      <c r="B12" s="18" t="s">
        <v>71</v>
      </c>
      <c r="D12" s="25" t="n">
        <v>5</v>
      </c>
      <c r="E12" s="20" t="s">
        <v>72</v>
      </c>
      <c r="F12" s="20"/>
      <c r="H12" s="24"/>
      <c r="I12" s="24"/>
    </row>
    <row r="13" customFormat="false" ht="15" hidden="false" customHeight="false" outlineLevel="0" collapsed="false">
      <c r="H13" s="16"/>
      <c r="I13" s="17"/>
    </row>
    <row r="14" customFormat="false" ht="15" hidden="false" customHeight="true" outlineLevel="0" collapsed="false">
      <c r="B14" s="18" t="s">
        <v>20</v>
      </c>
      <c r="D14" s="26" t="s">
        <v>73</v>
      </c>
      <c r="E14" s="20" t="s">
        <v>74</v>
      </c>
      <c r="F14" s="20"/>
      <c r="H14" s="27" t="s">
        <v>75</v>
      </c>
      <c r="I14" s="28" t="n">
        <f aca="false">IF(AND(AND(ISNUMBER(Pv_A),N(Pv_A)&gt;=0,N(Pv_A)&lt;1000000000000,ISNUMBER(Pv_R),N(Pv_R)&gt;=0,N(Pv_R)&lt;=1,ISNUMBER(Pv_T),N(Pv_T)&gt;0,N(Pv_T)&lt;=100,ISNUMBER(Pv_N),ISNUMBER(Pv_CC),N(Pv_CC)&gt;=0,N(Pv_CC)&lt;1000000000000,OR(N(Pv_CC)=0,ABS(N(Pv_N)*N(Pv_T)-ROUND(N(Pv_N)*N(Pv_T),0))&lt;=0.000000001)),N(Pv_A)&gt;0,Pv_CC*(IF(Pv_I=0,Pv_NP,((1+Pv_I)^Pv_NP-1)/Pv_I)*IF(Pv_B="Beginning",1+Pv_I,1))&lt;Pv_A),Pv_CC*Pv_NP,"—")</f>
        <v>0</v>
      </c>
    </row>
    <row r="15" customFormat="false" ht="15" hidden="false" customHeight="false" outlineLevel="0" collapsed="false">
      <c r="H15" s="27" t="s">
        <v>76</v>
      </c>
      <c r="I15" s="28" t="n">
        <f aca="false">IF(AND(AND(ISNUMBER(Pv_A),N(Pv_A)&gt;=0,N(Pv_A)&lt;1000000000000,ISNUMBER(Pv_R),N(Pv_R)&gt;=0,N(Pv_R)&lt;=1,ISNUMBER(Pv_T),N(Pv_T)&gt;0,N(Pv_T)&lt;=100,ISNUMBER(Pv_N),ISNUMBER(Pv_CC),N(Pv_CC)&gt;=0,N(Pv_CC)&lt;1000000000000,OR(N(Pv_CC)=0,ABS(N(Pv_N)*N(Pv_T)-ROUND(N(Pv_N)*N(Pv_T),0))&lt;=0.000000001)),N(Pv_A)&gt;0,Pv_CC*(IF(Pv_I=0,Pv_NP,((1+Pv_I)^Pv_NP-1)/Pv_I)*IF(Pv_B="Beginning",1+Pv_I,1))&lt;Pv_A),Pv_A-Pv_PV-Pv_Cont,"—")</f>
        <v>5172.5560751131</v>
      </c>
    </row>
    <row r="16" customFormat="false" ht="15" hidden="false" customHeight="true" outlineLevel="0" collapsed="false">
      <c r="B16" s="18" t="s">
        <v>77</v>
      </c>
      <c r="D16" s="19"/>
      <c r="E16" s="20" t="s">
        <v>78</v>
      </c>
      <c r="F16" s="20"/>
      <c r="H16" s="27" t="s">
        <v>38</v>
      </c>
      <c r="I16" s="29" t="n">
        <f aca="false">IF(AND(AND(ISNUMBER(Pv_A),N(Pv_A)&gt;=0,N(Pv_A)&lt;1000000000000,ISNUMBER(Pv_R),N(Pv_R)&gt;=0,N(Pv_R)&lt;=1,ISNUMBER(Pv_T),N(Pv_T)&gt;0,N(Pv_T)&lt;=100,ISNUMBER(Pv_N),ISNUMBER(Pv_CC),N(Pv_CC)&gt;=0,N(Pv_CC)&lt;1000000000000,OR(N(Pv_CC)=0,ABS(N(Pv_N)*N(Pv_T)-ROUND(N(Pv_N)*N(Pv_T),0))&lt;=0.000000001)),N(Pv_A)&gt;0,Pv_CC*(IF(Pv_I=0,Pv_NP,((1+Pv_I)^Pv_NP-1)/Pv_I)*IF(Pv_B="Beginning",1+Pv_I,1))&lt;Pv_A),(1+Pv_I)^Pv_N-1,"—")</f>
        <v>0.0616778118644983</v>
      </c>
    </row>
    <row r="17" customFormat="false" ht="15" hidden="false" customHeight="false" outlineLevel="0" collapsed="false">
      <c r="H17" s="27" t="s">
        <v>79</v>
      </c>
      <c r="I17" s="30" t="n">
        <f aca="false">IF(AND(AND(ISNUMBER(Pv_A),N(Pv_A)&gt;=0,N(Pv_A)&lt;1000000000000,ISNUMBER(Pv_R),N(Pv_R)&gt;=0,N(Pv_R)&lt;=1,ISNUMBER(Pv_T),N(Pv_T)&gt;0,N(Pv_T)&lt;=100,ISNUMBER(Pv_N),ISNUMBER(Pv_CC),N(Pv_CC)&gt;=0,N(Pv_CC)&lt;1000000000000,OR(N(Pv_CC)=0,ABS(N(Pv_N)*N(Pv_T)-ROUND(N(Pv_N)*N(Pv_T),0))&lt;=0.000000001)),N(Pv_A)&gt;0,Pv_CC*(IF(Pv_I=0,Pv_NP,((1+Pv_I)^Pv_NP-1)/Pv_I)*IF(Pv_B="Beginning",1+Pv_I,1))&lt;Pv_A),ROUND(1/(1+Pv_I)^Pv_NP,6),"—")</f>
        <v>0.741372</v>
      </c>
    </row>
    <row r="18" customFormat="false" ht="15" hidden="false" customHeight="true" outlineLevel="0" collapsed="false">
      <c r="B18" s="18" t="s">
        <v>80</v>
      </c>
      <c r="D18" s="26" t="s">
        <v>81</v>
      </c>
      <c r="E18" s="20" t="s">
        <v>82</v>
      </c>
      <c r="F18" s="20"/>
      <c r="H18" s="16"/>
      <c r="I18" s="17"/>
    </row>
    <row r="19" customFormat="false" ht="15" hidden="false" customHeight="false" outlineLevel="0" collapsed="false">
      <c r="H19" s="16"/>
      <c r="I19" s="17"/>
    </row>
    <row r="20" customFormat="false" ht="15" hidden="false" customHeight="false" outlineLevel="0" collapsed="false">
      <c r="B20" s="18" t="s">
        <v>83</v>
      </c>
      <c r="D20" s="31" t="n">
        <f aca="false">IF(Pv_F="Annually",1,IF(Pv_F="Semi-annually",2,IF(Pv_F="Quarterly",4,IF(Pv_F="Monthly",12,IF(Pv_F="Daily",365,"—")))))</f>
        <v>12</v>
      </c>
      <c r="H20" s="16"/>
      <c r="I20" s="17"/>
    </row>
    <row r="21" customFormat="false" ht="15" hidden="false" customHeight="false" outlineLevel="0" collapsed="false">
      <c r="B21" s="18" t="s">
        <v>84</v>
      </c>
      <c r="D21" s="32" t="n">
        <f aca="false">IF(ISBLANK(Pv_C),0,Pv_C)</f>
        <v>0</v>
      </c>
      <c r="H21" s="16"/>
      <c r="I21" s="17"/>
    </row>
    <row r="22" customFormat="false" ht="15" hidden="false" customHeight="false" outlineLevel="0" collapsed="false">
      <c r="B22" s="18" t="s">
        <v>85</v>
      </c>
      <c r="D22" s="33" t="n">
        <f aca="false">IF(AND(ISNUMBER(Pv_R),ISNUMBER(Pv_N)),Pv_R/Pv_N,"—")</f>
        <v>0.005</v>
      </c>
    </row>
    <row r="23" customFormat="false" ht="19.5" hidden="false" customHeight="true" outlineLevel="0" collapsed="false">
      <c r="B23" s="18" t="s">
        <v>86</v>
      </c>
      <c r="D23" s="34" t="n">
        <f aca="false">IF(AND(ISNUMBER(Pv_T),ISNUMBER(Pv_N)),IF(N(Pv_CC)&gt;0,ROUND(Pv_N*Pv_T,0),Pv_N*Pv_T),"—")</f>
        <v>60</v>
      </c>
      <c r="H23" s="5" t="s">
        <v>87</v>
      </c>
      <c r="I23" s="6"/>
    </row>
    <row r="24" customFormat="false" ht="15" hidden="false" customHeight="false" outlineLevel="0" collapsed="false">
      <c r="H24" s="35" t="str">
        <f aca="false">IF(NOT(AND(ISNUMBER(Pv_A),N(Pv_A)&gt;=0,N(Pv_A)&lt;1000000000000,ISNUMBER(Pv_R),N(Pv_R)&gt;=0,N(Pv_R)&lt;=1,ISNUMBER(Pv_T),N(Pv_T)&gt;0,N(Pv_T)&lt;=100,ISNUMBER(Pv_N),ISNUMBER(Pv_CC),N(Pv_CC)&gt;=0,N(Pv_CC)&lt;1000000000000,OR(N(Pv_CC)=0,ABS(N(Pv_N)*N(Pv_T)-ROUND(N(Pv_N)*N(Pv_T),0))&lt;=0.000000001))),IF(NOT(ISNUMBER(Pv_A)),"Enter the future value you want to reach to see a result.",IF(Pv_A&lt;0,"Enter the amount as a positive number.",IF(Pv_A&gt;=1000000000000,"Enter an amount below 1,000,000,000,000.",IF(NOT(ISNUMBER(Pv_R)),"Enter the annual interest rate to see a result.",IF(OR(Pv_R&lt;0,Pv_R&gt;1),"Enter an annual rate from 0 to 100%.",IF(NOT(ISNUMBER(Pv_T)),"Enter the number of years to see a result.",IF(OR(Pv_T&lt;=0,Pv_T&gt;100),"Enter a number of years above 0 and no more than 100.",IF(NOT(ISNUMBER(Pv_CC)),"Enter the regular contribution as a number, or leave it blank.",IF(Pv_CC&lt;0,"Enter the regular contribution as a positive number, or leave it blank.",IF(Pv_CC&gt;=1000000000000,"Enter an amount below 1,000,000,000,000.","With regular contributions, the years must make a whole number of "&amp;IF(Pv_N=1,"year",IF(Pv_N=2,"half-year",IF(Pv_N=4,"quarter",IF(Pv_N=12,"month","day"))))&amp;"s — "&amp;Pv_T&amp;" years × "&amp;Pv_N&amp;" is not a whole number.")))))))))),IF(Pv_A=0,"Enter a target above zero to work out what it is worth today.",IF(Pv_CC*(IF(Pv_I=0,Pv_NP,((1+Pv_I)^Pv_NP-1)/Pv_I)*IF(Pv_B="Beginning",1+Pv_I,1))&gt;=Pv_A,"Your contributions alone grow to "&amp;TEXT(ROUND(Pv_CC*(IF(Pv_I=0,Pv_NP,((1+Pv_I)^Pv_NP-1)/Pv_I)*IF(Pv_B="Beginning",1+Pv_I,1)),2),"#,##0.00")&amp;", which already reaches the target — no starting amount is needed.","To have "&amp;TEXT(ROUND(Pv_A,2),"#,##0.00")&amp;" in "&amp;Pv_T&amp;" year"&amp;IF(Pv_T=1,"","s")&amp;" at "&amp;Pv_R*100&amp;"% compounded "&amp;IF(Pv_N=1,"annually",IF(Pv_N=2,"semi-annually",IF(Pv_N=4,"quarterly",IF(Pv_N=12,"monthly","daily"))))&amp;", you need "&amp;TEXT(ROUND(Pv_PV,2),"#,##0.00")&amp;" today"&amp;IF(Pv_CC&gt;0,", plus "&amp;TEXT(ROUND(Pv_CC,2),"#,##0.00")&amp;" at the "&amp;LOWER(Pv_B)&amp;" of every "&amp;IF(Pv_N=1,"year",IF(Pv_N=2,"half-year",IF(Pv_N=4,"quarter",IF(Pv_N=12,"month","day"))))&amp;".",". Every 1.00 due then is worth "&amp;ROUND(1/(1+Pv_I)^Pv_NP,4)&amp;" today."))))</f>
        <v>To have 20,000.00 in 5 years at 6% compounded monthly, you need 14,827.44 today. Every 1.00 due then is worth 0.7414 today.</v>
      </c>
      <c r="I24" s="35"/>
    </row>
    <row r="25" customFormat="false" ht="15" hidden="false" customHeight="false" outlineLevel="0" collapsed="false">
      <c r="B25" s="36" t="str">
        <f aca="false">IF(AND(ISNUMBER(Pv_A),N(Pv_A)&gt;=0,N(Pv_A)&lt;1000000000000,ISNUMBER(Pv_R),N(Pv_R)&gt;=0,N(Pv_R)&lt;=1,ISNUMBER(Pv_T),N(Pv_T)&gt;0,N(Pv_T)&lt;=100,ISNUMBER(Pv_N),ISNUMBER(Pv_CC),N(Pv_CC)&gt;=0,N(Pv_CC)&lt;1000000000000,OR(N(Pv_CC)=0,ABS(N(Pv_N)*N(Pv_T)-ROUND(N(Pv_N)*N(Pv_T),0))&lt;=0.000000001)),"Assumptions: "&amp;Pv_R*100&amp;"% a year compounded "&amp;IF(Pv_N=1,"annually",IF(Pv_N=2,"semi-annually",IF(Pv_N=4,"quarterly",IF(Pv_N=12,"monthly","daily"))))&amp;" = "&amp;ROUND(Pv_I*100,6)&amp;"% per "&amp;IF(Pv_N=1,"year",IF(Pv_N=2,"half-year",IF(Pv_N=4,"quarter",IF(Pv_N=12,"month","day"))))&amp;" over "&amp;ROUND(Pv_NP,4)&amp;" "&amp;IF(Pv_N=1,"year",IF(Pv_N=2,"half-year",IF(Pv_N=4,"quarter",IF(Pv_N=12,"month","day"))))&amp;"s; effective annual rate "&amp;TEXT(ROUND(((1+Pv_I)^Pv_N-1)*100,2),"0.00")&amp;"%"&amp;IF(Pv_CC&gt;0,"; contributions of "&amp;TEXT(ROUND(Pv_CC,2),"#,##0.00")&amp;" at the "&amp;LOWER(Pv_B)&amp;" of each "&amp;IF(Pv_N=1,"year",IF(Pv_N=2,"half-year",IF(Pv_N=4,"quarter",IF(Pv_N=12,"month","day")))),"; no regular contributions")&amp;". No tax, fees or inflation.","Assumptions appear here once every field is valid.")</f>
        <v>Assumptions: 6% a year compounded monthly = 0.5% per month over 60 months; effective annual rate 6.17%; no regular contributions. No tax, fees or inflation.</v>
      </c>
      <c r="C25" s="36"/>
      <c r="D25" s="36"/>
      <c r="E25" s="36"/>
      <c r="F25" s="36"/>
      <c r="H25" s="35"/>
      <c r="I25" s="35"/>
    </row>
    <row r="26" customFormat="false" ht="15" hidden="false" customHeight="false" outlineLevel="0" collapsed="false">
      <c r="B26" s="36"/>
      <c r="C26" s="36"/>
      <c r="D26" s="36"/>
      <c r="E26" s="36"/>
      <c r="F26" s="36"/>
      <c r="H26" s="35"/>
      <c r="I26" s="35"/>
    </row>
    <row r="27" customFormat="false" ht="15" hidden="false" customHeight="false" outlineLevel="0" collapsed="false">
      <c r="B27" s="36"/>
      <c r="C27" s="36"/>
      <c r="D27" s="36"/>
      <c r="E27" s="36"/>
      <c r="F27" s="36"/>
      <c r="H27" s="35"/>
      <c r="I27" s="35"/>
    </row>
    <row r="28" customFormat="false" ht="15" hidden="false" customHeight="false" outlineLevel="0" collapsed="false">
      <c r="H28" s="35"/>
      <c r="I28" s="35"/>
    </row>
    <row r="29" customFormat="false" ht="15" hidden="false" customHeight="false" outlineLevel="0" collapsed="false">
      <c r="H29" s="35"/>
      <c r="I29" s="35"/>
    </row>
  </sheetData>
  <mergeCells count="9">
    <mergeCell ref="E8:F8"/>
    <mergeCell ref="E10:F10"/>
    <mergeCell ref="H11:I12"/>
    <mergeCell ref="E12:F12"/>
    <mergeCell ref="E14:F14"/>
    <mergeCell ref="E16:F16"/>
    <mergeCell ref="E18:F18"/>
    <mergeCell ref="H24:I29"/>
    <mergeCell ref="B25:F27"/>
  </mergeCells>
  <conditionalFormatting sqref="H11">
    <cfRule type="expression" priority="2" aboveAverage="0" equalAverage="0" bottom="0" percent="0" rank="0" text="" dxfId="0">
      <formula>AND(ISNUMBER($H$11),$H$11&lt;0)</formula>
    </cfRule>
  </conditionalFormatting>
  <conditionalFormatting sqref="I14">
    <cfRule type="expression" priority="3" aboveAverage="0" equalAverage="0" bottom="0" percent="0" rank="0" text="" dxfId="1">
      <formula>AND(ISNUMBER($I$14),$I$14&lt;0)</formula>
    </cfRule>
  </conditionalFormatting>
  <conditionalFormatting sqref="I15">
    <cfRule type="expression" priority="4" aboveAverage="0" equalAverage="0" bottom="0" percent="0" rank="0" text="" dxfId="1">
      <formula>AND(ISNUMBER($I$15),$I$15&lt;0)</formula>
    </cfRule>
  </conditionalFormatting>
  <conditionalFormatting sqref="I16">
    <cfRule type="expression" priority="5" aboveAverage="0" equalAverage="0" bottom="0" percent="0" rank="0" text="" dxfId="1">
      <formula>AND(ISNUMBER($I$16),$I$16&lt;0)</formula>
    </cfRule>
  </conditionalFormatting>
  <conditionalFormatting sqref="I17">
    <cfRule type="expression" priority="6" aboveAverage="0" equalAverage="0" bottom="0" percent="0" rank="0" text="" dxfId="1">
      <formula>AND(ISNUMBER($I$17),$I$17&lt;0)</formula>
    </cfRule>
  </conditionalFormatting>
  <dataValidations count="2">
    <dataValidation allowBlank="false" errorStyle="stop" operator="between" showDropDown="false" showErrorMessage="false" showInputMessage="false" sqref="D14" type="list">
      <formula1>"Annually,Semi-annually,Quarterly,Monthly,Daily"</formula1>
      <formula2>0</formula2>
    </dataValidation>
    <dataValidation allowBlank="false" errorStyle="stop" operator="between" showDropDown="false" showErrorMessage="false" showInputMessage="false" sqref="D18" type="list">
      <formula1>"End,Beginning"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A1:J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"/>
    <col collapsed="false" customWidth="true" hidden="false" outlineLevel="0" max="4" min="4" style="0" width="16"/>
    <col collapsed="false" customWidth="true" hidden="false" outlineLevel="0" max="6" min="5" style="0" width="18"/>
    <col collapsed="false" customWidth="true" hidden="false" outlineLevel="0" max="7" min="7" style="0" width="3"/>
    <col collapsed="false" customWidth="true" hidden="false" outlineLevel="0" max="8" min="8" style="0" width="36"/>
    <col collapsed="false" customWidth="true" hidden="false" outlineLevel="0" max="9" min="9" style="0" width="22"/>
    <col collapsed="false" customWidth="true" hidden="false" outlineLevel="0" max="10" min="10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</row>
    <row r="3" customFormat="false" ht="19.5" hidden="false" customHeight="true" outlineLevel="0" collapsed="false">
      <c r="A3" s="1"/>
      <c r="B3" s="3" t="s">
        <v>63</v>
      </c>
      <c r="C3" s="1"/>
      <c r="D3" s="1"/>
      <c r="E3" s="1"/>
      <c r="F3" s="1"/>
      <c r="G3" s="1"/>
      <c r="H3" s="1"/>
      <c r="I3" s="1"/>
      <c r="J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  <c r="H5" s="4"/>
      <c r="I5" s="4"/>
      <c r="J5" s="4"/>
    </row>
    <row r="7" customFormat="false" ht="19.5" hidden="false" customHeight="true" outlineLevel="0" collapsed="false">
      <c r="B7" s="5" t="s">
        <v>64</v>
      </c>
      <c r="C7" s="6"/>
      <c r="D7" s="6"/>
      <c r="E7" s="6"/>
      <c r="F7" s="6"/>
      <c r="H7" s="16"/>
      <c r="I7" s="17"/>
    </row>
    <row r="8" customFormat="false" ht="15" hidden="false" customHeight="true" outlineLevel="0" collapsed="false">
      <c r="B8" s="18" t="s">
        <v>88</v>
      </c>
      <c r="D8" s="19" t="n">
        <v>15000</v>
      </c>
      <c r="E8" s="20" t="s">
        <v>89</v>
      </c>
      <c r="F8" s="20"/>
      <c r="H8" s="21" t="s">
        <v>67</v>
      </c>
      <c r="I8" s="17"/>
    </row>
    <row r="9" customFormat="false" ht="15" hidden="false" customHeight="false" outlineLevel="0" collapsed="false">
      <c r="H9" s="16"/>
      <c r="I9" s="17"/>
    </row>
    <row r="10" customFormat="false" ht="15" hidden="false" customHeight="true" outlineLevel="0" collapsed="false">
      <c r="B10" s="18" t="s">
        <v>68</v>
      </c>
      <c r="D10" s="22" t="n">
        <v>0.045</v>
      </c>
      <c r="E10" s="20" t="s">
        <v>69</v>
      </c>
      <c r="F10" s="20"/>
      <c r="H10" s="23" t="s">
        <v>36</v>
      </c>
      <c r="I10" s="17"/>
    </row>
    <row r="11" customFormat="false" ht="15" hidden="false" customHeight="false" outlineLevel="0" collapsed="false">
      <c r="H11" s="24" t="n">
        <f aca="false">IF(AND(AND(ISNUMBER(Fv_A),N(Fv_A)&gt;=0,N(Fv_A)&lt;1000000000000,ISNUMBER(Fv_R),N(Fv_R)&gt;=0,N(Fv_R)&lt;=1,ISNUMBER(Fv_T),N(Fv_T)&gt;0,N(Fv_T)&lt;=100,ISNUMBER(Fv_N),ISNUMBER(Fv_CC),N(Fv_CC)&gt;=0,N(Fv_CC)&lt;1000000000000,OR(N(Fv_CC)=0,ABS(N(Fv_N)*N(Fv_T)-ROUND(N(Fv_N)*N(Fv_T),0))&lt;=0.000000001)),OR(N(Fv_A)&gt;0,N(Fv_CC)&gt;0)),Fv_A*(1+Fv_I)^Fv_NP+Fv_CC*(IF(Fv_I=0,Fv_NP,((1+Fv_I)^Fv_NP-1)/Fv_I)*IF(Fv_B="Beginning",1+Fv_I,1)),"—")</f>
        <v>21456.7710365212</v>
      </c>
      <c r="I11" s="24"/>
    </row>
    <row r="12" customFormat="false" ht="15" hidden="false" customHeight="true" outlineLevel="0" collapsed="false">
      <c r="B12" s="18" t="s">
        <v>71</v>
      </c>
      <c r="D12" s="25" t="n">
        <v>8</v>
      </c>
      <c r="E12" s="20" t="s">
        <v>72</v>
      </c>
      <c r="F12" s="20"/>
      <c r="H12" s="24"/>
      <c r="I12" s="24"/>
    </row>
    <row r="13" customFormat="false" ht="15" hidden="false" customHeight="false" outlineLevel="0" collapsed="false">
      <c r="H13" s="16"/>
      <c r="I13" s="17"/>
    </row>
    <row r="14" customFormat="false" ht="15" hidden="false" customHeight="true" outlineLevel="0" collapsed="false">
      <c r="B14" s="18" t="s">
        <v>20</v>
      </c>
      <c r="D14" s="26" t="s">
        <v>90</v>
      </c>
      <c r="E14" s="20" t="s">
        <v>74</v>
      </c>
      <c r="F14" s="20"/>
      <c r="H14" s="27" t="s">
        <v>91</v>
      </c>
      <c r="I14" s="28" t="n">
        <f aca="false">IF(AND(AND(ISNUMBER(Fv_A),N(Fv_A)&gt;=0,N(Fv_A)&lt;1000000000000,ISNUMBER(Fv_R),N(Fv_R)&gt;=0,N(Fv_R)&lt;=1,ISNUMBER(Fv_T),N(Fv_T)&gt;0,N(Fv_T)&lt;=100,ISNUMBER(Fv_N),ISNUMBER(Fv_CC),N(Fv_CC)&gt;=0,N(Fv_CC)&lt;1000000000000,OR(N(Fv_CC)=0,ABS(N(Fv_N)*N(Fv_T)-ROUND(N(Fv_N)*N(Fv_T),0))&lt;=0.000000001)),OR(N(Fv_A)&gt;0,N(Fv_CC)&gt;0)),Fv_A+Fv_CC*Fv_NP,"—")</f>
        <v>15000</v>
      </c>
    </row>
    <row r="15" customFormat="false" ht="15" hidden="false" customHeight="false" outlineLevel="0" collapsed="false">
      <c r="H15" s="27" t="s">
        <v>92</v>
      </c>
      <c r="I15" s="28" t="n">
        <f aca="false">IF(AND(AND(ISNUMBER(Fv_A),N(Fv_A)&gt;=0,N(Fv_A)&lt;1000000000000,ISNUMBER(Fv_R),N(Fv_R)&gt;=0,N(Fv_R)&lt;=1,ISNUMBER(Fv_T),N(Fv_T)&gt;0,N(Fv_T)&lt;=100,ISNUMBER(Fv_N),ISNUMBER(Fv_CC),N(Fv_CC)&gt;=0,N(Fv_CC)&lt;1000000000000,OR(N(Fv_CC)=0,ABS(N(Fv_N)*N(Fv_T)-ROUND(N(Fv_N)*N(Fv_T),0))&lt;=0.000000001)),OR(N(Fv_A)&gt;0,N(Fv_CC)&gt;0)),Fv_FV-Fv_Put,"—")</f>
        <v>6456.77103652123</v>
      </c>
    </row>
    <row r="16" customFormat="false" ht="15" hidden="false" customHeight="true" outlineLevel="0" collapsed="false">
      <c r="B16" s="18" t="s">
        <v>77</v>
      </c>
      <c r="D16" s="19"/>
      <c r="E16" s="20" t="s">
        <v>78</v>
      </c>
      <c r="F16" s="20"/>
      <c r="H16" s="27" t="s">
        <v>38</v>
      </c>
      <c r="I16" s="29" t="n">
        <f aca="false">IF(AND(AND(ISNUMBER(Fv_A),N(Fv_A)&gt;=0,N(Fv_A)&lt;1000000000000,ISNUMBER(Fv_R),N(Fv_R)&gt;=0,N(Fv_R)&lt;=1,ISNUMBER(Fv_T),N(Fv_T)&gt;0,N(Fv_T)&lt;=100,ISNUMBER(Fv_N),ISNUMBER(Fv_CC),N(Fv_CC)&gt;=0,N(Fv_CC)&lt;1000000000000,OR(N(Fv_CC)=0,ABS(N(Fv_N)*N(Fv_T)-ROUND(N(Fv_N)*N(Fv_T),0))&lt;=0.000000001)),OR(N(Fv_A)&gt;0,N(Fv_CC)&gt;0)),(1+Fv_I)^Fv_N-1,"—")</f>
        <v>0.0457650863305663</v>
      </c>
    </row>
    <row r="17" customFormat="false" ht="15" hidden="false" customHeight="false" outlineLevel="0" collapsed="false">
      <c r="H17" s="27" t="s">
        <v>93</v>
      </c>
      <c r="I17" s="30" t="n">
        <f aca="false">IF(AND(AND(ISNUMBER(Fv_A),N(Fv_A)&gt;=0,N(Fv_A)&lt;1000000000000,ISNUMBER(Fv_R),N(Fv_R)&gt;=0,N(Fv_R)&lt;=1,ISNUMBER(Fv_T),N(Fv_T)&gt;0,N(Fv_T)&lt;=100,ISNUMBER(Fv_N),ISNUMBER(Fv_CC),N(Fv_CC)&gt;=0,N(Fv_CC)&lt;1000000000000,OR(N(Fv_CC)=0,ABS(N(Fv_N)*N(Fv_T)-ROUND(N(Fv_N)*N(Fv_T),0))&lt;=0.000000001)),OR(N(Fv_A)&gt;0,N(Fv_CC)&gt;0)),ROUND((1+Fv_I)^Fv_NP,6),"—")</f>
        <v>1.430451</v>
      </c>
    </row>
    <row r="18" customFormat="false" ht="15" hidden="false" customHeight="true" outlineLevel="0" collapsed="false">
      <c r="B18" s="18" t="s">
        <v>80</v>
      </c>
      <c r="D18" s="26" t="s">
        <v>81</v>
      </c>
      <c r="E18" s="20" t="s">
        <v>82</v>
      </c>
      <c r="F18" s="20"/>
      <c r="H18" s="16"/>
      <c r="I18" s="17"/>
    </row>
    <row r="19" customFormat="false" ht="15" hidden="false" customHeight="false" outlineLevel="0" collapsed="false">
      <c r="H19" s="16"/>
      <c r="I19" s="17"/>
    </row>
    <row r="20" customFormat="false" ht="15" hidden="false" customHeight="false" outlineLevel="0" collapsed="false">
      <c r="B20" s="18" t="s">
        <v>83</v>
      </c>
      <c r="D20" s="31" t="n">
        <f aca="false">IF(Fv_F="Annually",1,IF(Fv_F="Semi-annually",2,IF(Fv_F="Quarterly",4,IF(Fv_F="Monthly",12,IF(Fv_F="Daily",365,"—")))))</f>
        <v>4</v>
      </c>
      <c r="H20" s="16"/>
      <c r="I20" s="17"/>
    </row>
    <row r="21" customFormat="false" ht="15" hidden="false" customHeight="false" outlineLevel="0" collapsed="false">
      <c r="B21" s="18" t="s">
        <v>84</v>
      </c>
      <c r="D21" s="32" t="n">
        <f aca="false">IF(ISBLANK(Fv_C),0,Fv_C)</f>
        <v>0</v>
      </c>
      <c r="H21" s="16"/>
      <c r="I21" s="17"/>
    </row>
    <row r="22" customFormat="false" ht="15" hidden="false" customHeight="false" outlineLevel="0" collapsed="false">
      <c r="B22" s="18" t="s">
        <v>85</v>
      </c>
      <c r="D22" s="33" t="n">
        <f aca="false">IF(AND(ISNUMBER(Fv_R),ISNUMBER(Fv_N)),Fv_R/Fv_N,"—")</f>
        <v>0.01125</v>
      </c>
    </row>
    <row r="23" customFormat="false" ht="19.5" hidden="false" customHeight="true" outlineLevel="0" collapsed="false">
      <c r="B23" s="18" t="s">
        <v>86</v>
      </c>
      <c r="D23" s="34" t="n">
        <f aca="false">IF(AND(ISNUMBER(Fv_T),ISNUMBER(Fv_N)),IF(N(Fv_CC)&gt;0,ROUND(Fv_N*Fv_T,0),Fv_N*Fv_T),"—")</f>
        <v>32</v>
      </c>
      <c r="H23" s="5" t="s">
        <v>87</v>
      </c>
      <c r="I23" s="6"/>
    </row>
    <row r="24" customFormat="false" ht="15" hidden="false" customHeight="false" outlineLevel="0" collapsed="false">
      <c r="H24" s="35" t="str">
        <f aca="false">IF(NOT(AND(ISNUMBER(Fv_A),N(Fv_A)&gt;=0,N(Fv_A)&lt;1000000000000,ISNUMBER(Fv_R),N(Fv_R)&gt;=0,N(Fv_R)&lt;=1,ISNUMBER(Fv_T),N(Fv_T)&gt;0,N(Fv_T)&lt;=100,ISNUMBER(Fv_N),ISNUMBER(Fv_CC),N(Fv_CC)&gt;=0,N(Fv_CC)&lt;1000000000000,OR(N(Fv_CC)=0,ABS(N(Fv_N)*N(Fv_T)-ROUND(N(Fv_N)*N(Fv_T),0))&lt;=0.000000001))),IF(NOT(ISNUMBER(Fv_A)),"Enter the amount you have today to see a result.",IF(Fv_A&lt;0,"Enter the amount as a positive number.",IF(Fv_A&gt;=1000000000000,"Enter an amount below 1,000,000,000,000.",IF(NOT(ISNUMBER(Fv_R)),"Enter the annual interest rate to see a result.",IF(OR(Fv_R&lt;0,Fv_R&gt;1),"Enter an annual rate from 0 to 100%.",IF(NOT(ISNUMBER(Fv_T)),"Enter the number of years to see a result.",IF(OR(Fv_T&lt;=0,Fv_T&gt;100),"Enter a number of years above 0 and no more than 100.",IF(NOT(ISNUMBER(Fv_CC)),"Enter the regular contribution as a number, or leave it blank.",IF(Fv_CC&lt;0,"Enter the regular contribution as a positive number, or leave it blank.",IF(Fv_CC&gt;=1000000000000,"Enter an amount below 1,000,000,000,000.","With regular contributions, the years must make a whole number of "&amp;IF(Fv_N=1,"year",IF(Fv_N=2,"half-year",IF(Fv_N=4,"quarter",IF(Fv_N=12,"month","day"))))&amp;"s — "&amp;Fv_T&amp;" years × "&amp;Fv_N&amp;" is not a whole number.")))))))))),IF(AND(Fv_A=0,Fv_CC=0),"Enter an amount today or a regular contribution to see a result.",IF(Fv_CC&gt;0,IF(Fv_A&gt;0,TEXT(ROUND(Fv_A,2),"#,##0.00")&amp;" today plus "&amp;TEXT(ROUND(Fv_CC,2),"#,##0.00")&amp;" at the "&amp;LOWER(Fv_B)&amp;" of every "&amp;IF(Fv_N=1,"year",IF(Fv_N=2,"half-year",IF(Fv_N=4,"quarter",IF(Fv_N=12,"month","day")))),TEXT(ROUND(Fv_CC,2),"#,##0.00")&amp;" at the "&amp;LOWER(Fv_B)&amp;" of every "&amp;IF(Fv_N=1,"year",IF(Fv_N=2,"half-year",IF(Fv_N=4,"quarter",IF(Fv_N=12,"month","day"))))),TEXT(ROUND(Fv_A,2),"#,##0.00")&amp;" today")&amp;" grows to "&amp;TEXT(ROUND(Fv_FV,2),"#,##0.00")&amp;" in "&amp;Fv_T&amp;" year"&amp;IF(Fv_T=1,"","s")&amp;" — "&amp;TEXT(ROUND(Fv_Put,2),"#,##0.00")&amp;" put in and "&amp;TEXT(ROUND(Fv_Int,2),"#,##0.00")&amp;" of interest."&amp;IF(Fv_R&gt;0," At "&amp;Fv_R*100&amp;"% compounded "&amp;IF(Fv_N=1,"annually",IF(Fv_N=2,"semi-annually",IF(Fv_N=4,"quarterly",IF(Fv_N=12,"monthly","daily"))))&amp;" the effective annual rate is "&amp;TEXT(ROUND(Fv_Eff*100,2),"0.00")&amp;"%."," At 0% nothing is earned.")))</f>
        <v>15,000.00 today grows to 21,456.77 in 8 years — 15,000.00 put in and 6,456.77 of interest. At 4.5% compounded quarterly the effective annual rate is 4.58%.</v>
      </c>
      <c r="I24" s="35"/>
    </row>
    <row r="25" customFormat="false" ht="15" hidden="false" customHeight="false" outlineLevel="0" collapsed="false">
      <c r="B25" s="36" t="str">
        <f aca="false">IF(AND(ISNUMBER(Fv_A),N(Fv_A)&gt;=0,N(Fv_A)&lt;1000000000000,ISNUMBER(Fv_R),N(Fv_R)&gt;=0,N(Fv_R)&lt;=1,ISNUMBER(Fv_T),N(Fv_T)&gt;0,N(Fv_T)&lt;=100,ISNUMBER(Fv_N),ISNUMBER(Fv_CC),N(Fv_CC)&gt;=0,N(Fv_CC)&lt;1000000000000,OR(N(Fv_CC)=0,ABS(N(Fv_N)*N(Fv_T)-ROUND(N(Fv_N)*N(Fv_T),0))&lt;=0.000000001)),"Assumptions: "&amp;Fv_R*100&amp;"% a year compounded "&amp;IF(Fv_N=1,"annually",IF(Fv_N=2,"semi-annually",IF(Fv_N=4,"quarterly",IF(Fv_N=12,"monthly","daily"))))&amp;" = "&amp;ROUND(Fv_I*100,6)&amp;"% per "&amp;IF(Fv_N=1,"year",IF(Fv_N=2,"half-year",IF(Fv_N=4,"quarter",IF(Fv_N=12,"month","day"))))&amp;" over "&amp;ROUND(Fv_NP,4)&amp;" "&amp;IF(Fv_N=1,"year",IF(Fv_N=2,"half-year",IF(Fv_N=4,"quarter",IF(Fv_N=12,"month","day"))))&amp;"s; effective annual rate "&amp;TEXT(ROUND(((1+Fv_I)^Fv_N-1)*100,2),"0.00")&amp;"%"&amp;IF(Fv_CC&gt;0,"; contributions of "&amp;TEXT(ROUND(Fv_CC,2),"#,##0.00")&amp;" at the "&amp;LOWER(Fv_B)&amp;" of each "&amp;IF(Fv_N=1,"year",IF(Fv_N=2,"half-year",IF(Fv_N=4,"quarter",IF(Fv_N=12,"month","day")))),"; no regular contributions")&amp;". No tax, fees or inflation.","Assumptions appear here once every field is valid.")</f>
        <v>Assumptions: 4.5% a year compounded quarterly = 1.125% per quarter over 32 quarters; effective annual rate 4.58%; no regular contributions. No tax, fees or inflation.</v>
      </c>
      <c r="C25" s="36"/>
      <c r="D25" s="36"/>
      <c r="E25" s="36"/>
      <c r="F25" s="36"/>
      <c r="H25" s="35"/>
      <c r="I25" s="35"/>
    </row>
    <row r="26" customFormat="false" ht="15" hidden="false" customHeight="false" outlineLevel="0" collapsed="false">
      <c r="B26" s="36"/>
      <c r="C26" s="36"/>
      <c r="D26" s="36"/>
      <c r="E26" s="36"/>
      <c r="F26" s="36"/>
      <c r="H26" s="35"/>
      <c r="I26" s="35"/>
    </row>
    <row r="27" customFormat="false" ht="15" hidden="false" customHeight="false" outlineLevel="0" collapsed="false">
      <c r="B27" s="36"/>
      <c r="C27" s="36"/>
      <c r="D27" s="36"/>
      <c r="E27" s="36"/>
      <c r="F27" s="36"/>
      <c r="H27" s="35"/>
      <c r="I27" s="35"/>
    </row>
    <row r="28" customFormat="false" ht="15" hidden="false" customHeight="false" outlineLevel="0" collapsed="false">
      <c r="H28" s="35"/>
      <c r="I28" s="35"/>
    </row>
    <row r="29" customFormat="false" ht="15" hidden="false" customHeight="false" outlineLevel="0" collapsed="false">
      <c r="H29" s="35"/>
      <c r="I29" s="35"/>
    </row>
  </sheetData>
  <mergeCells count="9">
    <mergeCell ref="E8:F8"/>
    <mergeCell ref="E10:F10"/>
    <mergeCell ref="H11:I12"/>
    <mergeCell ref="E12:F12"/>
    <mergeCell ref="E14:F14"/>
    <mergeCell ref="E16:F16"/>
    <mergeCell ref="E18:F18"/>
    <mergeCell ref="H24:I29"/>
    <mergeCell ref="B25:F27"/>
  </mergeCells>
  <conditionalFormatting sqref="H11">
    <cfRule type="expression" priority="2" aboveAverage="0" equalAverage="0" bottom="0" percent="0" rank="0" text="" dxfId="0">
      <formula>AND(ISNUMBER($H$11),$H$11&lt;0)</formula>
    </cfRule>
  </conditionalFormatting>
  <conditionalFormatting sqref="I14">
    <cfRule type="expression" priority="3" aboveAverage="0" equalAverage="0" bottom="0" percent="0" rank="0" text="" dxfId="1">
      <formula>AND(ISNUMBER($I$14),$I$14&lt;0)</formula>
    </cfRule>
  </conditionalFormatting>
  <conditionalFormatting sqref="I15">
    <cfRule type="expression" priority="4" aboveAverage="0" equalAverage="0" bottom="0" percent="0" rank="0" text="" dxfId="1">
      <formula>AND(ISNUMBER($I$15),$I$15&lt;0)</formula>
    </cfRule>
  </conditionalFormatting>
  <conditionalFormatting sqref="I16">
    <cfRule type="expression" priority="5" aboveAverage="0" equalAverage="0" bottom="0" percent="0" rank="0" text="" dxfId="1">
      <formula>AND(ISNUMBER($I$16),$I$16&lt;0)</formula>
    </cfRule>
  </conditionalFormatting>
  <conditionalFormatting sqref="I17">
    <cfRule type="expression" priority="6" aboveAverage="0" equalAverage="0" bottom="0" percent="0" rank="0" text="" dxfId="1">
      <formula>AND(ISNUMBER($I$17),$I$17&lt;0)</formula>
    </cfRule>
  </conditionalFormatting>
  <dataValidations count="2">
    <dataValidation allowBlank="false" errorStyle="stop" operator="between" showDropDown="false" showErrorMessage="false" showInputMessage="false" sqref="D14" type="list">
      <formula1>"Annually,Semi-annually,Quarterly,Monthly,Daily"</formula1>
      <formula2>0</formula2>
    </dataValidation>
    <dataValidation allowBlank="false" errorStyle="stop" operator="between" showDropDown="false" showErrorMessage="false" showInputMessage="false" sqref="D18" type="list">
      <formula1>"End,Beginning"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4B8A6"/>
    <pageSetUpPr fitToPage="true"/>
  </sheetPr>
  <dimension ref="A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8"/>
    <col collapsed="false" customWidth="true" hidden="false" outlineLevel="0" max="6" min="4" style="0" width="18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52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94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95</v>
      </c>
      <c r="C7" s="6"/>
      <c r="D7" s="6"/>
      <c r="E7" s="6"/>
      <c r="F7" s="6"/>
    </row>
    <row r="8" customFormat="false" ht="15" hidden="false" customHeight="true" outlineLevel="0" collapsed="false">
      <c r="B8" s="18" t="s">
        <v>96</v>
      </c>
      <c r="D8" s="19" t="n">
        <v>500</v>
      </c>
      <c r="E8" s="20" t="s">
        <v>97</v>
      </c>
      <c r="F8" s="20"/>
    </row>
    <row r="10" customFormat="false" ht="15" hidden="false" customHeight="false" outlineLevel="0" collapsed="false">
      <c r="B10" s="18" t="s">
        <v>16</v>
      </c>
      <c r="D10" s="22" t="n">
        <v>0.08</v>
      </c>
      <c r="E10" s="20"/>
      <c r="F10" s="20"/>
    </row>
    <row r="12" customFormat="false" ht="15" hidden="false" customHeight="false" outlineLevel="0" collapsed="false">
      <c r="B12" s="18" t="s">
        <v>71</v>
      </c>
      <c r="D12" s="25" t="n">
        <v>5</v>
      </c>
      <c r="E12" s="20"/>
      <c r="F12" s="20"/>
    </row>
    <row r="14" customFormat="false" ht="15" hidden="false" customHeight="false" outlineLevel="0" collapsed="false">
      <c r="B14" s="18" t="s">
        <v>98</v>
      </c>
      <c r="D14" s="26" t="s">
        <v>73</v>
      </c>
      <c r="E14" s="20"/>
      <c r="F14" s="20"/>
    </row>
    <row r="16" customFormat="false" ht="15" hidden="false" customHeight="false" outlineLevel="0" collapsed="false">
      <c r="B16" s="18" t="s">
        <v>99</v>
      </c>
      <c r="D16" s="26" t="s">
        <v>81</v>
      </c>
      <c r="E16" s="20"/>
      <c r="F16" s="20"/>
    </row>
    <row r="18" customFormat="false" ht="15" hidden="false" customHeight="false" outlineLevel="0" collapsed="false">
      <c r="B18" s="18" t="s">
        <v>100</v>
      </c>
      <c r="D18" s="19" t="n">
        <v>50000</v>
      </c>
      <c r="E18" s="20"/>
      <c r="F18" s="20"/>
    </row>
    <row r="20" customFormat="false" ht="15" hidden="false" customHeight="false" outlineLevel="0" collapsed="false">
      <c r="B20" s="18" t="s">
        <v>83</v>
      </c>
      <c r="D20" s="31" t="n">
        <f aca="false">IF(Rg_F="Annually",1,IF(Rg_F="Semi-annually",2,IF(Rg_F="Quarterly",4,IF(Rg_F="Monthly",12,IF(Rg_F="Daily",365,"—")))))</f>
        <v>12</v>
      </c>
    </row>
    <row r="21" customFormat="false" ht="15" hidden="false" customHeight="false" outlineLevel="0" collapsed="false">
      <c r="B21" s="18" t="s">
        <v>85</v>
      </c>
      <c r="D21" s="33" t="n">
        <f aca="false">Rg_R/Rg_N</f>
        <v>0.00666666666666667</v>
      </c>
    </row>
    <row r="22" customFormat="false" ht="15" hidden="false" customHeight="false" outlineLevel="0" collapsed="false">
      <c r="B22" s="18" t="s">
        <v>101</v>
      </c>
      <c r="D22" s="37" t="n">
        <f aca="false">ROUND(Rg_N*Rg_T,0)</f>
        <v>60</v>
      </c>
    </row>
    <row r="23" customFormat="false" ht="15" hidden="false" customHeight="false" outlineLevel="0" collapsed="false">
      <c r="B23" s="18" t="s">
        <v>102</v>
      </c>
      <c r="D23" s="38" t="n">
        <f aca="false">IF(Rg_I=0,Rg_NP,((1+Rg_I)^Rg_NP-1)/Rg_I)*IF(Rg_B="Beginning",1+Rg_I,1)</f>
        <v>73.4768562452408</v>
      </c>
    </row>
    <row r="25" customFormat="false" ht="19.5" hidden="false" customHeight="true" outlineLevel="0" collapsed="false">
      <c r="B25" s="5" t="s">
        <v>103</v>
      </c>
      <c r="C25" s="6"/>
      <c r="D25" s="6"/>
      <c r="E25" s="6"/>
      <c r="F25" s="6"/>
    </row>
    <row r="26" customFormat="false" ht="15" hidden="false" customHeight="false" outlineLevel="0" collapsed="false">
      <c r="B26" s="39" t="s">
        <v>104</v>
      </c>
      <c r="C26" s="39"/>
      <c r="D26" s="40" t="n">
        <f aca="false">IF(AND(ISNUMBER(Rg_C),Rg_C&gt;=0,ISNUMBER(Rg_R),Rg_R&gt;=0,Rg_R&lt;=1,ISNUMBER(Rg_T),Rg_T&gt;0,Rg_T&lt;=100,ISNUMBER(Rg_N),ABS(Rg_N*Rg_T-ROUND(Rg_N*Rg_T,0))&lt;=0.000000001),Rg_C*Rg_NP,"—")</f>
        <v>30000</v>
      </c>
    </row>
    <row r="27" customFormat="false" ht="15" hidden="false" customHeight="false" outlineLevel="0" collapsed="false">
      <c r="B27" s="39" t="s">
        <v>105</v>
      </c>
      <c r="C27" s="39"/>
      <c r="D27" s="40" t="n">
        <f aca="false">IF(AND(ISNUMBER(Rg_C),Rg_C&gt;=0,ISNUMBER(Rg_R),Rg_R&gt;=0,Rg_R&lt;=1,ISNUMBER(Rg_T),Rg_T&gt;0,Rg_T&lt;=100,ISNUMBER(Rg_N),ABS(Rg_N*Rg_T-ROUND(Rg_N*Rg_T,0))&lt;=0.000000001),Rg_C*Rg_AF,"—")</f>
        <v>36738.4281226204</v>
      </c>
    </row>
    <row r="28" customFormat="false" ht="15" hidden="false" customHeight="false" outlineLevel="0" collapsed="false">
      <c r="B28" s="39" t="s">
        <v>106</v>
      </c>
      <c r="C28" s="39"/>
      <c r="D28" s="40" t="n">
        <f aca="false">IF(AND(ISNUMBER(Rg_C),Rg_C&gt;=0,ISNUMBER(Rg_R),Rg_R&gt;=0,Rg_R&lt;=1,ISNUMBER(Rg_T),Rg_T&gt;0,Rg_T&lt;=100,ISNUMBER(Rg_N),ABS(Rg_N*Rg_T-ROUND(Rg_N*Rg_T,0))&lt;=0.000000001),Rg_FV/(1+Rg_I)^Rg_NP,"—")</f>
        <v>24659.2166678128</v>
      </c>
    </row>
    <row r="29" customFormat="false" ht="15" hidden="false" customHeight="false" outlineLevel="0" collapsed="false">
      <c r="B29" s="39" t="s">
        <v>107</v>
      </c>
      <c r="C29" s="39"/>
      <c r="D29" s="40" t="n">
        <f aca="false">IF(AND(AND(ISNUMBER(Rg_C),Rg_C&gt;=0,ISNUMBER(Rg_R),Rg_R&gt;=0,Rg_R&lt;=1,ISNUMBER(Rg_T),Rg_T&gt;0,Rg_T&lt;=100,ISNUMBER(Rg_N),ABS(Rg_N*Rg_T-ROUND(Rg_N*Rg_T,0))&lt;=0.000000001),ISNUMBER(Rg_Target),Rg_Target&gt;0),Rg_Target/Rg_AF,"—")</f>
        <v>680.486381087359</v>
      </c>
    </row>
    <row r="31" customFormat="false" ht="30" hidden="false" customHeight="true" outlineLevel="0" collapsed="false">
      <c r="B31" s="20" t="s">
        <v>108</v>
      </c>
      <c r="C31" s="20"/>
      <c r="D31" s="20"/>
      <c r="E31" s="20"/>
      <c r="F31" s="20"/>
    </row>
    <row r="32" customFormat="false" ht="15" hidden="false" customHeight="false" outlineLevel="0" collapsed="false">
      <c r="B32" s="20"/>
      <c r="C32" s="20"/>
      <c r="D32" s="20"/>
      <c r="E32" s="20"/>
      <c r="F32" s="20"/>
    </row>
  </sheetData>
  <mergeCells count="11">
    <mergeCell ref="E8:F8"/>
    <mergeCell ref="E10:F10"/>
    <mergeCell ref="E12:F12"/>
    <mergeCell ref="E14:F14"/>
    <mergeCell ref="E16:F16"/>
    <mergeCell ref="E18:F18"/>
    <mergeCell ref="B26:C26"/>
    <mergeCell ref="B27:C27"/>
    <mergeCell ref="B28:C28"/>
    <mergeCell ref="B29:C29"/>
    <mergeCell ref="B31:F32"/>
  </mergeCells>
  <dataValidations count="2">
    <dataValidation allowBlank="false" errorStyle="stop" operator="between" showDropDown="false" showErrorMessage="false" showInputMessage="false" sqref="D14" type="list">
      <formula1>"Annually,Semi-annually,Quarterly,Monthly,Daily"</formula1>
      <formula2>0</formula2>
    </dataValidation>
    <dataValidation allowBlank="false" errorStyle="stop" operator="between" showDropDown="false" showErrorMessage="false" showInputMessage="false" sqref="D16" type="list">
      <formula1>"End,Beginning"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G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5" min="3" style="0" width="16"/>
    <col collapsed="false" customWidth="true" hidden="false" outlineLevel="0" max="6" min="6" style="0" width="40"/>
    <col collapsed="false" customWidth="true" hidden="false" outlineLevel="0" max="7" min="7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</row>
    <row r="2" customFormat="false" ht="30" hidden="false" customHeight="true" outlineLevel="0" collapsed="false">
      <c r="A2" s="1"/>
      <c r="B2" s="2" t="s">
        <v>54</v>
      </c>
      <c r="C2" s="1"/>
      <c r="D2" s="1"/>
      <c r="E2" s="1"/>
      <c r="F2" s="1"/>
      <c r="G2" s="1"/>
    </row>
    <row r="3" customFormat="false" ht="19.5" hidden="false" customHeight="true" outlineLevel="0" collapsed="false">
      <c r="A3" s="1"/>
      <c r="B3" s="3" t="s">
        <v>109</v>
      </c>
      <c r="C3" s="1"/>
      <c r="D3" s="1"/>
      <c r="E3" s="1"/>
      <c r="F3" s="1"/>
      <c r="G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  <c r="G5" s="4"/>
    </row>
    <row r="7" customFormat="false" ht="19.5" hidden="false" customHeight="true" outlineLevel="0" collapsed="false">
      <c r="B7" s="5" t="s">
        <v>110</v>
      </c>
      <c r="C7" s="6"/>
      <c r="D7" s="6"/>
      <c r="E7" s="6"/>
      <c r="F7" s="6"/>
    </row>
    <row r="8" customFormat="false" ht="30" hidden="false" customHeight="true" outlineLevel="0" collapsed="false">
      <c r="B8" s="7" t="s">
        <v>111</v>
      </c>
      <c r="C8" s="7"/>
      <c r="D8" s="7"/>
      <c r="E8" s="7"/>
      <c r="F8" s="7"/>
    </row>
    <row r="9" customFormat="false" ht="15" hidden="false" customHeight="false" outlineLevel="0" collapsed="false">
      <c r="B9" s="18" t="s">
        <v>112</v>
      </c>
      <c r="C9" s="19" t="n">
        <v>20000</v>
      </c>
    </row>
    <row r="10" customFormat="false" ht="15" hidden="false" customHeight="true" outlineLevel="0" collapsed="false">
      <c r="B10" s="41" t="s">
        <v>34</v>
      </c>
      <c r="C10" s="40" t="n">
        <f aca="false">C9/(1+0.06/12)^60</f>
        <v>14827.4439248869</v>
      </c>
      <c r="D10" s="20" t="s">
        <v>113</v>
      </c>
      <c r="E10" s="20"/>
      <c r="F10" s="20"/>
    </row>
    <row r="11" customFormat="false" ht="15" hidden="false" customHeight="true" outlineLevel="0" collapsed="false">
      <c r="B11" s="41" t="s">
        <v>40</v>
      </c>
      <c r="C11" s="40" t="n">
        <f aca="false">C9-C10</f>
        <v>5172.5560751131</v>
      </c>
      <c r="D11" s="20" t="s">
        <v>114</v>
      </c>
      <c r="E11" s="20"/>
      <c r="F11" s="20"/>
    </row>
    <row r="13" customFormat="false" ht="19.5" hidden="false" customHeight="true" outlineLevel="0" collapsed="false">
      <c r="B13" s="5" t="s">
        <v>115</v>
      </c>
      <c r="C13" s="6"/>
      <c r="D13" s="6"/>
      <c r="E13" s="6"/>
      <c r="F13" s="6"/>
    </row>
    <row r="14" customFormat="false" ht="30" hidden="false" customHeight="true" outlineLevel="0" collapsed="false">
      <c r="B14" s="7" t="s">
        <v>116</v>
      </c>
      <c r="C14" s="7"/>
      <c r="D14" s="7"/>
      <c r="E14" s="7"/>
      <c r="F14" s="7"/>
    </row>
    <row r="15" customFormat="false" ht="15" hidden="false" customHeight="false" outlineLevel="0" collapsed="false">
      <c r="B15" s="18" t="s">
        <v>117</v>
      </c>
      <c r="C15" s="19" t="n">
        <v>15000</v>
      </c>
    </row>
    <row r="16" customFormat="false" ht="15" hidden="false" customHeight="true" outlineLevel="0" collapsed="false">
      <c r="B16" s="41" t="s">
        <v>36</v>
      </c>
      <c r="C16" s="40" t="n">
        <f aca="false">C15*(1+0.045/4)^32</f>
        <v>21456.7710365212</v>
      </c>
      <c r="D16" s="20" t="s">
        <v>118</v>
      </c>
      <c r="E16" s="20"/>
      <c r="F16" s="20"/>
    </row>
    <row r="17" customFormat="false" ht="15" hidden="false" customHeight="true" outlineLevel="0" collapsed="false">
      <c r="B17" s="41" t="s">
        <v>38</v>
      </c>
      <c r="C17" s="42" t="n">
        <f aca="false">(1+0.045/4)^4-1</f>
        <v>0.0457650863305663</v>
      </c>
      <c r="D17" s="20" t="s">
        <v>119</v>
      </c>
      <c r="E17" s="20"/>
      <c r="F17" s="20"/>
    </row>
    <row r="19" customFormat="false" ht="19.5" hidden="false" customHeight="true" outlineLevel="0" collapsed="false">
      <c r="B19" s="5" t="s">
        <v>120</v>
      </c>
      <c r="C19" s="6"/>
      <c r="D19" s="6"/>
      <c r="E19" s="6"/>
      <c r="F19" s="6"/>
    </row>
    <row r="20" customFormat="false" ht="30" hidden="false" customHeight="true" outlineLevel="0" collapsed="false">
      <c r="B20" s="7" t="s">
        <v>121</v>
      </c>
      <c r="C20" s="7"/>
      <c r="D20" s="7"/>
      <c r="E20" s="7"/>
      <c r="F20" s="7"/>
    </row>
    <row r="21" customFormat="false" ht="15" hidden="false" customHeight="false" outlineLevel="0" collapsed="false">
      <c r="B21" s="18" t="s">
        <v>122</v>
      </c>
      <c r="C21" s="19" t="n">
        <v>300</v>
      </c>
    </row>
    <row r="22" customFormat="false" ht="15" hidden="false" customHeight="true" outlineLevel="0" collapsed="false">
      <c r="B22" s="41" t="s">
        <v>123</v>
      </c>
      <c r="C22" s="40" t="n">
        <f aca="false">C21*((1+0.05/12)^120-1)/(0.05/12)</f>
        <v>46584.6838337002</v>
      </c>
      <c r="D22" s="20" t="s">
        <v>124</v>
      </c>
      <c r="E22" s="20"/>
      <c r="F22" s="20"/>
    </row>
    <row r="23" customFormat="false" ht="15" hidden="false" customHeight="true" outlineLevel="0" collapsed="false">
      <c r="B23" s="41" t="s">
        <v>125</v>
      </c>
      <c r="C23" s="40" t="n">
        <f aca="false">C22*(1+0.05/12)</f>
        <v>46778.7866830072</v>
      </c>
      <c r="D23" s="20" t="s">
        <v>126</v>
      </c>
      <c r="E23" s="20"/>
      <c r="F23" s="20"/>
    </row>
    <row r="25" customFormat="false" ht="19.5" hidden="false" customHeight="true" outlineLevel="0" collapsed="false">
      <c r="B25" s="5" t="s">
        <v>127</v>
      </c>
      <c r="C25" s="6"/>
      <c r="D25" s="6"/>
      <c r="E25" s="6"/>
      <c r="F25" s="6"/>
    </row>
    <row r="26" customFormat="false" ht="30" hidden="false" customHeight="true" outlineLevel="0" collapsed="false">
      <c r="B26" s="7" t="s">
        <v>128</v>
      </c>
      <c r="C26" s="7"/>
      <c r="D26" s="7"/>
      <c r="E26" s="7"/>
      <c r="F26" s="7"/>
    </row>
    <row r="27" customFormat="false" ht="15" hidden="false" customHeight="true" outlineLevel="0" collapsed="false">
      <c r="B27" s="41" t="s">
        <v>129</v>
      </c>
      <c r="C27" s="40" t="n">
        <f aca="false">2000*(1.07^15-1)/0.07</f>
        <v>50258.0440204382</v>
      </c>
      <c r="D27" s="20" t="s">
        <v>130</v>
      </c>
      <c r="E27" s="20"/>
      <c r="F27" s="20"/>
    </row>
    <row r="28" customFormat="false" ht="15" hidden="false" customHeight="true" outlineLevel="0" collapsed="false">
      <c r="B28" s="41" t="s">
        <v>131</v>
      </c>
      <c r="C28" s="40" t="n">
        <f aca="false">(100000-C27)/1.07^15</f>
        <v>18028.7739540176</v>
      </c>
      <c r="D28" s="20" t="s">
        <v>132</v>
      </c>
      <c r="E28" s="20"/>
      <c r="F28" s="20"/>
    </row>
    <row r="30" customFormat="false" ht="19.5" hidden="false" customHeight="true" outlineLevel="0" collapsed="false">
      <c r="B30" s="5" t="s">
        <v>133</v>
      </c>
      <c r="C30" s="6"/>
      <c r="D30" s="6"/>
      <c r="E30" s="6"/>
      <c r="F30" s="6"/>
    </row>
    <row r="31" customFormat="false" ht="30" hidden="false" customHeight="true" outlineLevel="0" collapsed="false">
      <c r="B31" s="7" t="s">
        <v>134</v>
      </c>
      <c r="C31" s="7"/>
      <c r="D31" s="7"/>
      <c r="E31" s="7"/>
      <c r="F31" s="7"/>
    </row>
    <row r="32" customFormat="false" ht="15" hidden="false" customHeight="true" outlineLevel="0" collapsed="false">
      <c r="B32" s="41" t="s">
        <v>135</v>
      </c>
      <c r="C32" s="40" t="n">
        <f aca="false">50000/1.03^20</f>
        <v>27683.7877093167</v>
      </c>
      <c r="D32" s="20" t="s">
        <v>136</v>
      </c>
      <c r="E32" s="20"/>
      <c r="F32" s="20"/>
    </row>
    <row r="34" customFormat="false" ht="15" hidden="false" customHeight="true" outlineLevel="0" collapsed="false">
      <c r="B34" s="15" t="s">
        <v>137</v>
      </c>
      <c r="C34" s="15"/>
      <c r="D34" s="15"/>
      <c r="E34" s="15"/>
      <c r="F34" s="15"/>
    </row>
  </sheetData>
  <mergeCells count="15">
    <mergeCell ref="B8:F8"/>
    <mergeCell ref="D10:F10"/>
    <mergeCell ref="D11:F11"/>
    <mergeCell ref="B14:F14"/>
    <mergeCell ref="D16:F16"/>
    <mergeCell ref="D17:F17"/>
    <mergeCell ref="B20:F20"/>
    <mergeCell ref="D22:F22"/>
    <mergeCell ref="D23:F23"/>
    <mergeCell ref="B26:F26"/>
    <mergeCell ref="D27:F27"/>
    <mergeCell ref="D28:F28"/>
    <mergeCell ref="B31:F31"/>
    <mergeCell ref="D32:F32"/>
    <mergeCell ref="B34:F34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5" min="3" style="0" width="18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56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138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5" t="s">
        <v>139</v>
      </c>
      <c r="C7" s="6"/>
      <c r="D7" s="6"/>
      <c r="E7" s="6"/>
    </row>
    <row r="8" customFormat="false" ht="15" hidden="false" customHeight="true" outlineLevel="0" collapsed="false">
      <c r="B8" s="7" t="s">
        <v>140</v>
      </c>
      <c r="C8" s="7"/>
      <c r="D8" s="7"/>
      <c r="E8" s="7"/>
    </row>
    <row r="9" customFormat="false" ht="23.85" hidden="false" customHeight="true" outlineLevel="0" collapsed="false">
      <c r="B9" s="7" t="s">
        <v>141</v>
      </c>
      <c r="C9" s="7"/>
      <c r="D9" s="7"/>
      <c r="E9" s="7"/>
    </row>
    <row r="10" customFormat="false" ht="23.85" hidden="false" customHeight="true" outlineLevel="0" collapsed="false">
      <c r="B10" s="7" t="s">
        <v>142</v>
      </c>
      <c r="C10" s="7"/>
      <c r="D10" s="7"/>
      <c r="E10" s="7"/>
    </row>
    <row r="11" customFormat="false" ht="15" hidden="false" customHeight="true" outlineLevel="0" collapsed="false">
      <c r="B11" s="7" t="s">
        <v>143</v>
      </c>
      <c r="C11" s="7"/>
      <c r="D11" s="7"/>
      <c r="E11" s="7"/>
    </row>
    <row r="13" customFormat="false" ht="19.5" hidden="false" customHeight="true" outlineLevel="0" collapsed="false">
      <c r="B13" s="5" t="s">
        <v>144</v>
      </c>
      <c r="C13" s="6"/>
      <c r="D13" s="6"/>
      <c r="E13" s="6"/>
    </row>
    <row r="14" customFormat="false" ht="15" hidden="false" customHeight="false" outlineLevel="0" collapsed="false">
      <c r="B14" s="41" t="s">
        <v>145</v>
      </c>
      <c r="C14" s="22" t="n">
        <v>0.06</v>
      </c>
    </row>
    <row r="15" customFormat="false" ht="19.5" hidden="false" customHeight="true" outlineLevel="0" collapsed="false">
      <c r="B15" s="43" t="s">
        <v>20</v>
      </c>
      <c r="C15" s="44" t="s">
        <v>98</v>
      </c>
      <c r="D15" s="44" t="s">
        <v>38</v>
      </c>
    </row>
    <row r="16" customFormat="false" ht="15" hidden="false" customHeight="false" outlineLevel="0" collapsed="false">
      <c r="B16" s="18" t="s">
        <v>146</v>
      </c>
      <c r="C16" s="18" t="n">
        <v>1</v>
      </c>
      <c r="D16" s="45" t="n">
        <f aca="false">(1+Ref_Rate/C16)^C16-1</f>
        <v>0.0600000000000001</v>
      </c>
    </row>
    <row r="17" customFormat="false" ht="15" hidden="false" customHeight="false" outlineLevel="0" collapsed="false">
      <c r="B17" s="18" t="s">
        <v>147</v>
      </c>
      <c r="C17" s="18" t="n">
        <v>2</v>
      </c>
      <c r="D17" s="45" t="n">
        <f aca="false">(1+Ref_Rate/C17)^C17-1</f>
        <v>0.0609</v>
      </c>
    </row>
    <row r="18" customFormat="false" ht="15" hidden="false" customHeight="false" outlineLevel="0" collapsed="false">
      <c r="B18" s="18" t="s">
        <v>90</v>
      </c>
      <c r="C18" s="18" t="n">
        <v>4</v>
      </c>
      <c r="D18" s="45" t="n">
        <f aca="false">(1+Ref_Rate/C18)^C18-1</f>
        <v>0.0613635506249997</v>
      </c>
    </row>
    <row r="19" customFormat="false" ht="15" hidden="false" customHeight="false" outlineLevel="0" collapsed="false">
      <c r="B19" s="18" t="s">
        <v>73</v>
      </c>
      <c r="C19" s="18" t="n">
        <v>12</v>
      </c>
      <c r="D19" s="45" t="n">
        <f aca="false">(1+Ref_Rate/C19)^C19-1</f>
        <v>0.0616778118644983</v>
      </c>
    </row>
    <row r="20" customFormat="false" ht="15" hidden="false" customHeight="false" outlineLevel="0" collapsed="false">
      <c r="B20" s="18" t="s">
        <v>148</v>
      </c>
      <c r="C20" s="18" t="n">
        <v>365</v>
      </c>
      <c r="D20" s="45" t="n">
        <f aca="false">(1+Ref_Rate/C20)^C20-1</f>
        <v>0.0618313106778525</v>
      </c>
    </row>
    <row r="22" customFormat="false" ht="19.5" hidden="false" customHeight="true" outlineLevel="0" collapsed="false">
      <c r="B22" s="5" t="s">
        <v>149</v>
      </c>
      <c r="C22" s="6"/>
      <c r="D22" s="6"/>
      <c r="E22" s="6"/>
    </row>
    <row r="23" customFormat="false" ht="15" hidden="false" customHeight="false" outlineLevel="0" collapsed="false">
      <c r="B23" s="41" t="s">
        <v>150</v>
      </c>
      <c r="C23" s="19" t="n">
        <v>50000</v>
      </c>
    </row>
    <row r="24" customFormat="false" ht="19.5" hidden="false" customHeight="true" outlineLevel="0" collapsed="false">
      <c r="B24" s="43" t="s">
        <v>151</v>
      </c>
      <c r="C24" s="44" t="s">
        <v>152</v>
      </c>
      <c r="D24" s="44" t="s">
        <v>153</v>
      </c>
    </row>
    <row r="25" customFormat="false" ht="15" hidden="false" customHeight="false" outlineLevel="0" collapsed="false">
      <c r="B25" s="46" t="n">
        <v>0.02</v>
      </c>
      <c r="C25" s="32" t="n">
        <f aca="false">Ref_Amt/(1+B25)^10</f>
        <v>41017.4149937578</v>
      </c>
      <c r="D25" s="32" t="n">
        <f aca="false">Ref_Amt/(1+B25)^20</f>
        <v>33648.5666554029</v>
      </c>
    </row>
    <row r="26" customFormat="false" ht="15" hidden="false" customHeight="false" outlineLevel="0" collapsed="false">
      <c r="B26" s="46" t="n">
        <v>0.03</v>
      </c>
      <c r="C26" s="32" t="n">
        <f aca="false">Ref_Amt/(1+B26)^10</f>
        <v>37204.6957448362</v>
      </c>
      <c r="D26" s="32" t="n">
        <f aca="false">Ref_Amt/(1+B26)^20</f>
        <v>27683.7877093167</v>
      </c>
    </row>
    <row r="27" customFormat="false" ht="15" hidden="false" customHeight="false" outlineLevel="0" collapsed="false">
      <c r="B27" s="46" t="n">
        <v>0.05</v>
      </c>
      <c r="C27" s="32" t="n">
        <f aca="false">Ref_Amt/(1+B27)^10</f>
        <v>30695.662677038</v>
      </c>
      <c r="D27" s="32" t="n">
        <f aca="false">Ref_Amt/(1+B27)^20</f>
        <v>18844.47414365</v>
      </c>
    </row>
    <row r="29" customFormat="false" ht="15" hidden="false" customHeight="true" outlineLevel="0" collapsed="false">
      <c r="B29" s="20" t="s">
        <v>154</v>
      </c>
      <c r="C29" s="20"/>
      <c r="D29" s="20"/>
      <c r="E29" s="20"/>
    </row>
  </sheetData>
  <mergeCells count="5">
    <mergeCell ref="B8:E8"/>
    <mergeCell ref="B9:E9"/>
    <mergeCell ref="B10:E10"/>
    <mergeCell ref="B11:E11"/>
    <mergeCell ref="B29:E29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50"/>
    <col collapsed="false" customWidth="true" hidden="false" outlineLevel="0" max="4" min="4" style="0" width="52"/>
    <col collapsed="false" customWidth="true" hidden="false" outlineLevel="0" max="5" min="5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</row>
    <row r="2" customFormat="false" ht="30" hidden="false" customHeight="true" outlineLevel="0" collapsed="false">
      <c r="A2" s="1"/>
      <c r="B2" s="2" t="s">
        <v>58</v>
      </c>
      <c r="C2" s="1"/>
      <c r="D2" s="1"/>
      <c r="E2" s="1"/>
    </row>
    <row r="3" customFormat="false" ht="19.5" hidden="false" customHeight="true" outlineLevel="0" collapsed="false">
      <c r="A3" s="1"/>
      <c r="B3" s="3" t="s">
        <v>155</v>
      </c>
      <c r="C3" s="1"/>
      <c r="D3" s="1"/>
      <c r="E3" s="1"/>
    </row>
    <row r="4" customFormat="false" ht="7.5" hidden="false" customHeight="true" outlineLevel="0" collapsed="false">
      <c r="A4" s="1"/>
      <c r="B4" s="1"/>
      <c r="C4" s="1"/>
      <c r="D4" s="1"/>
      <c r="E4" s="1"/>
    </row>
    <row r="5" customFormat="false" ht="3" hidden="false" customHeight="true" outlineLevel="0" collapsed="false">
      <c r="A5" s="4"/>
      <c r="B5" s="4"/>
      <c r="C5" s="4"/>
      <c r="D5" s="4"/>
      <c r="E5" s="4"/>
    </row>
    <row r="7" customFormat="false" ht="19.5" hidden="false" customHeight="true" outlineLevel="0" collapsed="false">
      <c r="B7" s="5" t="s">
        <v>156</v>
      </c>
      <c r="C7" s="6"/>
      <c r="D7" s="6"/>
    </row>
    <row r="8" customFormat="false" ht="19.5" hidden="false" customHeight="true" outlineLevel="0" collapsed="false">
      <c r="B8" s="43" t="s">
        <v>157</v>
      </c>
      <c r="C8" s="44" t="s">
        <v>158</v>
      </c>
      <c r="D8" s="44" t="s">
        <v>159</v>
      </c>
    </row>
    <row r="9" customFormat="false" ht="30" hidden="false" customHeight="true" outlineLevel="0" collapsed="false">
      <c r="B9" s="47" t="s">
        <v>160</v>
      </c>
      <c r="C9" s="48" t="s">
        <v>161</v>
      </c>
      <c r="D9" s="49" t="s">
        <v>162</v>
      </c>
    </row>
    <row r="10" customFormat="false" ht="30" hidden="false" customHeight="true" outlineLevel="0" collapsed="false">
      <c r="B10" s="47" t="s">
        <v>163</v>
      </c>
      <c r="C10" s="48" t="s">
        <v>164</v>
      </c>
      <c r="D10" s="49" t="s">
        <v>165</v>
      </c>
    </row>
    <row r="11" customFormat="false" ht="30" hidden="false" customHeight="true" outlineLevel="0" collapsed="false">
      <c r="B11" s="47" t="s">
        <v>166</v>
      </c>
      <c r="C11" s="48" t="s">
        <v>167</v>
      </c>
      <c r="D11" s="49" t="s">
        <v>168</v>
      </c>
    </row>
    <row r="12" customFormat="false" ht="30" hidden="false" customHeight="true" outlineLevel="0" collapsed="false">
      <c r="B12" s="47" t="s">
        <v>169</v>
      </c>
      <c r="C12" s="48" t="s">
        <v>170</v>
      </c>
      <c r="D12" s="49" t="s">
        <v>171</v>
      </c>
    </row>
    <row r="13" customFormat="false" ht="30" hidden="false" customHeight="true" outlineLevel="0" collapsed="false">
      <c r="B13" s="47" t="s">
        <v>36</v>
      </c>
      <c r="C13" s="48" t="s">
        <v>172</v>
      </c>
      <c r="D13" s="49" t="s">
        <v>173</v>
      </c>
    </row>
    <row r="14" customFormat="false" ht="30" hidden="false" customHeight="true" outlineLevel="0" collapsed="false">
      <c r="B14" s="47" t="s">
        <v>34</v>
      </c>
      <c r="C14" s="48" t="s">
        <v>174</v>
      </c>
      <c r="D14" s="49" t="s">
        <v>175</v>
      </c>
    </row>
    <row r="15" customFormat="false" ht="30" hidden="false" customHeight="true" outlineLevel="0" collapsed="false">
      <c r="B15" s="47" t="s">
        <v>38</v>
      </c>
      <c r="C15" s="48" t="s">
        <v>176</v>
      </c>
      <c r="D15" s="49" t="s">
        <v>177</v>
      </c>
    </row>
    <row r="17" customFormat="false" ht="19.5" hidden="false" customHeight="true" outlineLevel="0" collapsed="false">
      <c r="B17" s="5" t="s">
        <v>178</v>
      </c>
      <c r="C17" s="6"/>
      <c r="D17" s="6"/>
    </row>
    <row r="18" customFormat="false" ht="30" hidden="false" customHeight="true" outlineLevel="0" collapsed="false">
      <c r="B18" s="7" t="s">
        <v>179</v>
      </c>
      <c r="C18" s="7"/>
      <c r="D18" s="7"/>
    </row>
    <row r="19" customFormat="false" ht="30" hidden="false" customHeight="true" outlineLevel="0" collapsed="false">
      <c r="B19" s="7" t="s">
        <v>180</v>
      </c>
      <c r="C19" s="7"/>
      <c r="D19" s="7"/>
    </row>
    <row r="20" customFormat="false" ht="30" hidden="false" customHeight="true" outlineLevel="0" collapsed="false">
      <c r="B20" s="7" t="s">
        <v>181</v>
      </c>
      <c r="C20" s="7"/>
      <c r="D20" s="7"/>
    </row>
    <row r="21" customFormat="false" ht="18" hidden="false" customHeight="true" outlineLevel="0" collapsed="false">
      <c r="B21" s="7" t="s">
        <v>182</v>
      </c>
      <c r="C21" s="7"/>
      <c r="D21" s="7"/>
    </row>
    <row r="23" customFormat="false" ht="19.5" hidden="false" customHeight="true" outlineLevel="0" collapsed="false">
      <c r="B23" s="5" t="s">
        <v>183</v>
      </c>
      <c r="C23" s="6"/>
      <c r="D23" s="6"/>
    </row>
    <row r="24" customFormat="false" ht="30" hidden="false" customHeight="true" outlineLevel="0" collapsed="false">
      <c r="B24" s="8" t="s">
        <v>184</v>
      </c>
      <c r="C24" s="7" t="s">
        <v>185</v>
      </c>
      <c r="D24" s="7"/>
    </row>
    <row r="25" customFormat="false" ht="18" hidden="false" customHeight="true" outlineLevel="0" collapsed="false">
      <c r="B25" s="8" t="s">
        <v>36</v>
      </c>
      <c r="C25" s="50" t="s">
        <v>186</v>
      </c>
      <c r="D25" s="50"/>
    </row>
    <row r="26" customFormat="false" ht="18" hidden="false" customHeight="true" outlineLevel="0" collapsed="false">
      <c r="B26" s="8" t="s">
        <v>187</v>
      </c>
      <c r="C26" s="50" t="s">
        <v>188</v>
      </c>
      <c r="D26" s="50"/>
    </row>
    <row r="27" customFormat="false" ht="18" hidden="false" customHeight="true" outlineLevel="0" collapsed="false">
      <c r="B27" s="8" t="s">
        <v>38</v>
      </c>
      <c r="C27" s="50" t="s">
        <v>189</v>
      </c>
      <c r="D27" s="50"/>
    </row>
    <row r="29" customFormat="false" ht="19.5" hidden="false" customHeight="true" outlineLevel="0" collapsed="false">
      <c r="B29" s="5" t="s">
        <v>190</v>
      </c>
      <c r="C29" s="6"/>
      <c r="D29" s="6"/>
    </row>
    <row r="30" customFormat="false" ht="15" hidden="false" customHeight="false" outlineLevel="0" collapsed="false">
      <c r="B30" s="51" t="s">
        <v>191</v>
      </c>
      <c r="C30" s="18" t="s">
        <v>192</v>
      </c>
    </row>
    <row r="31" customFormat="false" ht="15" hidden="false" customHeight="false" outlineLevel="0" collapsed="false">
      <c r="B31" s="51" t="s">
        <v>193</v>
      </c>
      <c r="C31" s="18" t="s">
        <v>194</v>
      </c>
    </row>
    <row r="32" customFormat="false" ht="15" hidden="false" customHeight="false" outlineLevel="0" collapsed="false">
      <c r="B32" s="51" t="s">
        <v>195</v>
      </c>
      <c r="C32" s="18" t="s">
        <v>196</v>
      </c>
    </row>
  </sheetData>
  <mergeCells count="8">
    <mergeCell ref="B18:D18"/>
    <mergeCell ref="B19:D19"/>
    <mergeCell ref="B20:D20"/>
    <mergeCell ref="B21:D21"/>
    <mergeCell ref="C24:D24"/>
    <mergeCell ref="C25:D25"/>
    <mergeCell ref="C26:D26"/>
    <mergeCell ref="C27:D27"/>
  </mergeCells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F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4"/>
    <col collapsed="false" customWidth="true" hidden="false" outlineLevel="0" max="4" min="3" style="0" width="16"/>
    <col collapsed="false" customWidth="true" hidden="false" outlineLevel="0" max="5" min="5" style="0" width="12"/>
    <col collapsed="false" customWidth="true" hidden="false" outlineLevel="0" max="6" min="6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60</v>
      </c>
      <c r="C2" s="1"/>
      <c r="D2" s="1"/>
      <c r="E2" s="1"/>
      <c r="F2" s="1"/>
    </row>
    <row r="3" customFormat="false" ht="19.5" hidden="false" customHeight="true" outlineLevel="0" collapsed="false">
      <c r="A3" s="1"/>
      <c r="B3" s="3" t="s">
        <v>197</v>
      </c>
      <c r="C3" s="1"/>
      <c r="D3" s="1"/>
      <c r="E3" s="1"/>
      <c r="F3" s="1"/>
    </row>
    <row r="4" customFormat="false" ht="7.5" hidden="false" customHeight="true" outlineLevel="0" collapsed="false">
      <c r="A4" s="1"/>
      <c r="B4" s="1"/>
      <c r="C4" s="1"/>
      <c r="D4" s="1"/>
      <c r="E4" s="1"/>
      <c r="F4" s="1"/>
    </row>
    <row r="5" customFormat="false" ht="3" hidden="false" customHeight="true" outlineLevel="0" collapsed="false">
      <c r="A5" s="4"/>
      <c r="B5" s="4"/>
      <c r="C5" s="4"/>
      <c r="D5" s="4"/>
      <c r="E5" s="4"/>
      <c r="F5" s="4"/>
    </row>
    <row r="7" customFormat="false" ht="19.5" hidden="false" customHeight="true" outlineLevel="0" collapsed="false">
      <c r="B7" s="43" t="s">
        <v>198</v>
      </c>
      <c r="C7" s="44" t="s">
        <v>199</v>
      </c>
      <c r="D7" s="44" t="s">
        <v>200</v>
      </c>
      <c r="E7" s="44" t="s">
        <v>157</v>
      </c>
    </row>
    <row r="8" customFormat="false" ht="15" hidden="false" customHeight="false" outlineLevel="0" collapsed="false">
      <c r="B8" s="52" t="s">
        <v>201</v>
      </c>
      <c r="C8" s="53" t="n">
        <f aca="false">'Worked Examples'!C10</f>
        <v>14827.4439248869</v>
      </c>
      <c r="D8" s="54" t="n">
        <v>14827.44</v>
      </c>
      <c r="E8" s="55" t="str">
        <f aca="false">IF(ISNUMBER(C8),IF(ROUND(C8,2)=ROUND(D8,2),"PASS","FAIL"),"FAIL")</f>
        <v>PASS</v>
      </c>
    </row>
    <row r="9" customFormat="false" ht="15" hidden="false" customHeight="false" outlineLevel="0" collapsed="false">
      <c r="B9" s="52" t="s">
        <v>202</v>
      </c>
      <c r="C9" s="53" t="n">
        <f aca="false">'Worked Examples'!C16</f>
        <v>21456.7710365212</v>
      </c>
      <c r="D9" s="54" t="n">
        <v>21456.77</v>
      </c>
      <c r="E9" s="55" t="str">
        <f aca="false">IF(ISNUMBER(C9),IF(ROUND(C9,2)=ROUND(D9,2),"PASS","FAIL"),"FAIL")</f>
        <v>PASS</v>
      </c>
    </row>
    <row r="10" customFormat="false" ht="15" hidden="false" customHeight="false" outlineLevel="0" collapsed="false">
      <c r="B10" s="52" t="s">
        <v>203</v>
      </c>
      <c r="C10" s="56" t="n">
        <f aca="false">'Worked Examples'!C17</f>
        <v>0.0457650863305663</v>
      </c>
      <c r="D10" s="57" t="n">
        <v>0.0458</v>
      </c>
      <c r="E10" s="55" t="str">
        <f aca="false">IF(ISNUMBER(C10),IF(ROUND(C10,4)=ROUND(D10,4),"PASS","FAIL"),"FAIL")</f>
        <v>PASS</v>
      </c>
    </row>
    <row r="11" customFormat="false" ht="15" hidden="false" customHeight="false" outlineLevel="0" collapsed="false">
      <c r="B11" s="52" t="s">
        <v>204</v>
      </c>
      <c r="C11" s="53" t="n">
        <f aca="false">'Worked Examples'!C22</f>
        <v>46584.6838337002</v>
      </c>
      <c r="D11" s="54" t="n">
        <v>46584.68</v>
      </c>
      <c r="E11" s="55" t="str">
        <f aca="false">IF(ISNUMBER(C11),IF(ROUND(C11,2)=ROUND(D11,2),"PASS","FAIL"),"FAIL")</f>
        <v>PASS</v>
      </c>
    </row>
    <row r="12" customFormat="false" ht="15" hidden="false" customHeight="false" outlineLevel="0" collapsed="false">
      <c r="B12" s="52" t="s">
        <v>205</v>
      </c>
      <c r="C12" s="53" t="n">
        <f aca="false">'Worked Examples'!C23</f>
        <v>46778.7866830072</v>
      </c>
      <c r="D12" s="54" t="n">
        <v>46778.79</v>
      </c>
      <c r="E12" s="55" t="str">
        <f aca="false">IF(ISNUMBER(C12),IF(ROUND(C12,2)=ROUND(D12,2),"PASS","FAIL"),"FAIL")</f>
        <v>PASS</v>
      </c>
    </row>
    <row r="13" customFormat="false" ht="15" hidden="false" customHeight="false" outlineLevel="0" collapsed="false">
      <c r="B13" s="52" t="s">
        <v>206</v>
      </c>
      <c r="C13" s="53" t="n">
        <f aca="false">'Worked Examples'!C27</f>
        <v>50258.0440204382</v>
      </c>
      <c r="D13" s="54" t="n">
        <v>50258.04</v>
      </c>
      <c r="E13" s="55" t="str">
        <f aca="false">IF(ISNUMBER(C13),IF(ROUND(C13,2)=ROUND(D13,2),"PASS","FAIL"),"FAIL")</f>
        <v>PASS</v>
      </c>
    </row>
    <row r="14" customFormat="false" ht="15" hidden="false" customHeight="false" outlineLevel="0" collapsed="false">
      <c r="B14" s="52" t="s">
        <v>207</v>
      </c>
      <c r="C14" s="53" t="n">
        <f aca="false">'Worked Examples'!C28</f>
        <v>18028.7739540176</v>
      </c>
      <c r="D14" s="54" t="n">
        <v>18028.77</v>
      </c>
      <c r="E14" s="55" t="str">
        <f aca="false">IF(ISNUMBER(C14),IF(ROUND(C14,2)=ROUND(D14,2),"PASS","FAIL"),"FAIL")</f>
        <v>PASS</v>
      </c>
    </row>
    <row r="15" customFormat="false" ht="15" hidden="false" customHeight="false" outlineLevel="0" collapsed="false">
      <c r="B15" s="52" t="s">
        <v>208</v>
      </c>
      <c r="C15" s="53" t="n">
        <f aca="false">'Worked Examples'!C32</f>
        <v>27683.7877093167</v>
      </c>
      <c r="D15" s="54" t="n">
        <v>27683.79</v>
      </c>
      <c r="E15" s="55" t="str">
        <f aca="false">IF(ISNUMBER(C15),IF(ROUND(C15,2)=ROUND(D15,2),"PASS","FAIL"),"FAIL")</f>
        <v>PASS</v>
      </c>
    </row>
    <row r="16" customFormat="false" ht="15.75" hidden="false" customHeight="true" outlineLevel="0" collapsed="false">
      <c r="B16" s="52" t="s">
        <v>209</v>
      </c>
      <c r="C16" s="58"/>
      <c r="D16" s="58"/>
      <c r="E16" s="55" t="str">
        <f aca="false">IF(ISNUMBER(Pv_PV),IF(ABS(Pv_PV-(-PV(Pv_I,Pv_NP,-Pv_CC,Pv_A,IF(Pv_B="Beginning",1,0))))&lt;0.000001*MAX(1,Pv_A),"PASS","FAIL"),"N/A")</f>
        <v>PASS</v>
      </c>
    </row>
    <row r="17" customFormat="false" ht="15.75" hidden="false" customHeight="true" outlineLevel="0" collapsed="false">
      <c r="B17" s="52" t="s">
        <v>210</v>
      </c>
      <c r="C17" s="58"/>
      <c r="D17" s="58"/>
      <c r="E17" s="55" t="str">
        <f aca="false">IF(ISNUMBER(Fv_FV),IF(ABS(Fv_FV-FV(Fv_I,Fv_NP,-Fv_CC,-Fv_A,IF(Fv_B="Beginning",1,0)))&lt;0.000001*MAX(1,Fv_FV),"PASS","FAIL"),"N/A")</f>
        <v>PASS</v>
      </c>
    </row>
    <row r="18" customFormat="false" ht="15.75" hidden="false" customHeight="true" outlineLevel="0" collapsed="false">
      <c r="B18" s="52" t="s">
        <v>211</v>
      </c>
      <c r="C18" s="58"/>
      <c r="D18" s="58"/>
      <c r="E18" s="55" t="str">
        <f aca="false">IF(ISNUMBER(Pv_PV),IF(ABS(Pv_PV*(1+Pv_I)^Pv_NP+Pv_CC*IF(Pv_I=0,Pv_NP,((1+Pv_I)^Pv_NP-1)/Pv_I)*IF(Pv_B="Beginning",1+Pv_I,1)-Pv_A)&lt;0.000001*MAX(1,Pv_A),"PASS","FAIL"),"N/A")</f>
        <v>PASS</v>
      </c>
    </row>
    <row r="19" customFormat="false" ht="15.75" hidden="false" customHeight="true" outlineLevel="0" collapsed="false">
      <c r="B19" s="52" t="s">
        <v>212</v>
      </c>
      <c r="C19" s="58"/>
      <c r="D19" s="58"/>
      <c r="E19" s="55" t="str">
        <f aca="false">IF(ISNUMBER(Fv_FV),IF(ABS(Fv_Int+Fv_Put-Fv_FV)&lt;0.000001,"PASS","FAIL"),"N/A")</f>
        <v>PASS</v>
      </c>
    </row>
    <row r="20" customFormat="false" ht="15.75" hidden="false" customHeight="true" outlineLevel="0" collapsed="false">
      <c r="B20" s="52" t="s">
        <v>213</v>
      </c>
      <c r="C20" s="58"/>
      <c r="D20" s="58"/>
      <c r="E20" s="55" t="str">
        <f aca="false">IF(ISNUMBER(Rg_FV),IF(ABS(Rg_FV-FV(Rg_I,Rg_NP,-Rg_C,0,IF(Rg_B="Beginning",1,0)))&lt;0.000001*MAX(1,Rg_FV),"PASS","FAIL"),"N/A")</f>
        <v>PASS</v>
      </c>
    </row>
    <row r="21" customFormat="false" ht="15.75" hidden="false" customHeight="true" outlineLevel="0" collapsed="false">
      <c r="B21" s="52" t="s">
        <v>214</v>
      </c>
      <c r="C21" s="58"/>
      <c r="D21" s="58"/>
      <c r="E21" s="55" t="str">
        <f aca="false">IF(ISNUMBER(Rg_PV),IF(ABS(Rg_PV-PV(Rg_I,Rg_NP,-Rg_C,0,IF(Rg_B="Beginning",1,0)))&lt;0.000001*MAX(1,Rg_PV),"PASS","FAIL"),"N/A")</f>
        <v>PASS</v>
      </c>
    </row>
    <row r="22" customFormat="false" ht="27.75" hidden="false" customHeight="true" outlineLevel="0" collapsed="false">
      <c r="B22" s="52" t="s">
        <v>215</v>
      </c>
      <c r="C22" s="58"/>
      <c r="D22" s="58"/>
      <c r="E22" s="55" t="str">
        <f aca="false">IF(ISNUMBER(Rg_Need),IF(ABS(Rg_Need-(-PMT(Rg_I,Rg_NP,0,Rg_Target,IF(Rg_B="Beginning",1,0))))&lt;0.000001*MAX(1,Rg_Need),"PASS","FAIL"),"N/A")</f>
        <v>PASS</v>
      </c>
    </row>
    <row r="24" customFormat="false" ht="15" hidden="false" customHeight="false" outlineLevel="0" collapsed="false">
      <c r="B24" s="59" t="s">
        <v>216</v>
      </c>
      <c r="E24" s="60" t="str">
        <f aca="false">IF(AND(COUNTIF(E8:E22,"FAIL")=0,SUMPRODUCT(--ISERROR(C8:E22))=0),"ALL PASS","REVIEW")</f>
        <v>ALL PASS</v>
      </c>
    </row>
    <row r="26" customFormat="false" ht="43.5" hidden="false" customHeight="true" outlineLevel="0" collapsed="false">
      <c r="B26" s="20" t="s">
        <v>217</v>
      </c>
      <c r="C26" s="20"/>
      <c r="D26" s="20"/>
      <c r="E26" s="20"/>
    </row>
  </sheetData>
  <mergeCells count="1">
    <mergeCell ref="B26:E26"/>
  </mergeCells>
  <conditionalFormatting sqref="E8">
    <cfRule type="expression" priority="2" aboveAverage="0" equalAverage="0" bottom="0" percent="0" rank="0" text="" dxfId="2">
      <formula>E8="FAIL"</formula>
    </cfRule>
  </conditionalFormatting>
  <conditionalFormatting sqref="E9">
    <cfRule type="expression" priority="3" aboveAverage="0" equalAverage="0" bottom="0" percent="0" rank="0" text="" dxfId="2">
      <formula>E9="FAIL"</formula>
    </cfRule>
  </conditionalFormatting>
  <conditionalFormatting sqref="E10">
    <cfRule type="expression" priority="4" aboveAverage="0" equalAverage="0" bottom="0" percent="0" rank="0" text="" dxfId="2">
      <formula>E10="FAIL"</formula>
    </cfRule>
  </conditionalFormatting>
  <conditionalFormatting sqref="E11">
    <cfRule type="expression" priority="5" aboveAverage="0" equalAverage="0" bottom="0" percent="0" rank="0" text="" dxfId="2">
      <formula>E11="FAIL"</formula>
    </cfRule>
  </conditionalFormatting>
  <conditionalFormatting sqref="E12">
    <cfRule type="expression" priority="6" aboveAverage="0" equalAverage="0" bottom="0" percent="0" rank="0" text="" dxfId="2">
      <formula>E12="FAIL"</formula>
    </cfRule>
  </conditionalFormatting>
  <conditionalFormatting sqref="E13">
    <cfRule type="expression" priority="7" aboveAverage="0" equalAverage="0" bottom="0" percent="0" rank="0" text="" dxfId="2">
      <formula>E13="FAIL"</formula>
    </cfRule>
  </conditionalFormatting>
  <conditionalFormatting sqref="E14">
    <cfRule type="expression" priority="8" aboveAverage="0" equalAverage="0" bottom="0" percent="0" rank="0" text="" dxfId="2">
      <formula>E14="FAIL"</formula>
    </cfRule>
  </conditionalFormatting>
  <conditionalFormatting sqref="E15">
    <cfRule type="expression" priority="9" aboveAverage="0" equalAverage="0" bottom="0" percent="0" rank="0" text="" dxfId="2">
      <formula>E15="FAIL"</formula>
    </cfRule>
  </conditionalFormatting>
  <conditionalFormatting sqref="E16">
    <cfRule type="expression" priority="10" aboveAverage="0" equalAverage="0" bottom="0" percent="0" rank="0" text="" dxfId="2">
      <formula>E16="FAIL"</formula>
    </cfRule>
  </conditionalFormatting>
  <conditionalFormatting sqref="E17">
    <cfRule type="expression" priority="11" aboveAverage="0" equalAverage="0" bottom="0" percent="0" rank="0" text="" dxfId="2">
      <formula>E17="FAIL"</formula>
    </cfRule>
  </conditionalFormatting>
  <conditionalFormatting sqref="E18">
    <cfRule type="expression" priority="12" aboveAverage="0" equalAverage="0" bottom="0" percent="0" rank="0" text="" dxfId="2">
      <formula>E18="FAIL"</formula>
    </cfRule>
  </conditionalFormatting>
  <conditionalFormatting sqref="E19">
    <cfRule type="expression" priority="13" aboveAverage="0" equalAverage="0" bottom="0" percent="0" rank="0" text="" dxfId="2">
      <formula>E19="FAIL"</formula>
    </cfRule>
  </conditionalFormatting>
  <conditionalFormatting sqref="E20">
    <cfRule type="expression" priority="14" aboveAverage="0" equalAverage="0" bottom="0" percent="0" rank="0" text="" dxfId="2">
      <formula>E20="FAIL"</formula>
    </cfRule>
  </conditionalFormatting>
  <conditionalFormatting sqref="E21">
    <cfRule type="expression" priority="15" aboveAverage="0" equalAverage="0" bottom="0" percent="0" rank="0" text="" dxfId="2">
      <formula>E21="FAIL"</formula>
    </cfRule>
  </conditionalFormatting>
  <conditionalFormatting sqref="E22">
    <cfRule type="expression" priority="16" aboveAverage="0" equalAverage="0" bottom="0" percent="0" rank="0" text="" dxfId="2">
      <formula>E22="FAIL"</formula>
    </cfRule>
  </conditionalFormatting>
  <conditionalFormatting sqref="E24">
    <cfRule type="expression" priority="17" aboveAverage="0" equalAverage="0" bottom="0" percent="0" rank="0" text="" dxfId="3">
      <formula>E24="REVIEW"</formula>
    </cfRule>
  </conditionalFormatting>
  <printOptions headings="false" gridLines="false" gridLinesSet="true" horizontalCentered="true" verticalCentered="false"/>
  <pageMargins left="0.5" right="0.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2026-10-04T09:29:36Z</dcterms:created>
  <dc:creator>BabaDigit</dc:creator>
  <dc:description/>
  <cp:keywords>present value calculator future value calculator time value of money annuity effective annual rate Excel</cp:keywords>
  <dc:language>en-US</dc:language>
  <cp:lastModifiedBy/>
  <dcterms:modified xsi:type="dcterms:W3CDTF">2026-10-04T09:29:36Z</dcterms:modified>
  <cp:revision>0</cp:revision>
  <dc:subject>Present value and future value with regular contributions</dc:subject>
  <dc:title>BabaDigit Present &amp; Future Value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