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Start Here" sheetId="1" state="visible" r:id="rId3"/>
    <sheet name="Salary to Hourly" sheetId="2" state="visible" r:id="rId4"/>
    <sheet name="Hourly to Salary" sheetId="3" state="visible" r:id="rId5"/>
    <sheet name="Worked Examples" sheetId="4" state="visible" r:id="rId6"/>
    <sheet name="Assumptions &amp; Reference" sheetId="5" state="visible" r:id="rId7"/>
    <sheet name="Formula Guide" sheetId="6" state="visible" r:id="rId8"/>
    <sheet name="Checks" sheetId="7" state="visible" r:id="rId9"/>
  </sheets>
  <definedNames>
    <definedName function="false" hidden="false" name="Checks_Status" vbProcedure="false">Checks!$E$24</definedName>
    <definedName function="false" hidden="false" name="Hs_A" vbProcedure="false">'Hourly to Salary'!$D$8</definedName>
    <definedName function="false" hidden="false" name="Hs_Annual" vbProcedure="false">'Hourly to Salary'!$H$11</definedName>
    <definedName function="false" hidden="false" name="Hs_D" vbProcedure="false">'Hourly to Salary'!$D$12</definedName>
    <definedName function="false" hidden="false" name="Hs_Daily" vbProcedure="false">'Hourly to Salary'!$I$15</definedName>
    <definedName function="false" hidden="false" name="Hs_H" vbProcedure="false">'Hourly to Salary'!$D$10</definedName>
    <definedName function="false" hidden="false" name="Hs_Hours" vbProcedure="false">'Hourly to Salary'!$I$17</definedName>
    <definedName function="false" hidden="false" name="Hs_Monthly" vbProcedure="false">'Hourly to Salary'!$I$16</definedName>
    <definedName function="false" hidden="false" name="Hs_P" vbProcedure="false">'Hourly to Salary'!$D$16</definedName>
    <definedName function="false" hidden="false" name="Hs_PW" vbProcedure="false">'Hourly to Salary'!$D$18</definedName>
    <definedName function="false" hidden="false" name="Hs_W" vbProcedure="false">'Hourly to Salary'!$D$14</definedName>
    <definedName function="false" hidden="false" name="Hs_Weekly" vbProcedure="false">'Hourly to Salary'!$I$14</definedName>
    <definedName function="false" hidden="false" name="Ref_Salary" vbProcedure="false">'Assumptions &amp; Reference'!$C$8</definedName>
    <definedName function="false" hidden="false" name="Sh_A" vbProcedure="false">'Salary to Hourly'!$D$8</definedName>
    <definedName function="false" hidden="false" name="Sh_D" vbProcedure="false">'Salary to Hourly'!$D$12</definedName>
    <definedName function="false" hidden="false" name="Sh_Daily" vbProcedure="false">'Salary to Hourly'!$I$14</definedName>
    <definedName function="false" hidden="false" name="Sh_H" vbProcedure="false">'Salary to Hourly'!$D$10</definedName>
    <definedName function="false" hidden="false" name="Sh_Hourly" vbProcedure="false">'Salary to Hourly'!$H$11</definedName>
    <definedName function="false" hidden="false" name="Sh_Hours" vbProcedure="false">'Salary to Hourly'!$I$18</definedName>
    <definedName function="false" hidden="false" name="Sh_Monthly" vbProcedure="false">'Salary to Hourly'!$I$16</definedName>
    <definedName function="false" hidden="false" name="Sh_P" vbProcedure="false">'Salary to Hourly'!$D$16</definedName>
    <definedName function="false" hidden="false" name="Sh_PW" vbProcedure="false">'Salary to Hourly'!$D$18</definedName>
    <definedName function="false" hidden="false" name="Sh_W" vbProcedure="false">'Salary to Hourly'!$D$14</definedName>
    <definedName function="false" hidden="false" name="Sh_Weekly" vbProcedure="false">'Salary to Hourly'!$I$15</definedName>
    <definedName function="false" hidden="false" name="Sh_Worked" vbProcedure="false">'Salary to Hourly'!$I$17</definedName>
  </definedNames>
  <calcPr fullCalcOnLoad="1"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<sst xmlns="http://schemas.openxmlformats.org/spreadsheetml/2006/main" count="235" uniqueCount="182">
  <si>
    <t xml:space="preserve">Salary to Hourly Rate Calculator — Excel Workbook</t>
  </si>
  <si>
    <t xml:space="preserve">BabaDigit free resource · babadigit.com/salary-hourly-rate-calculator</t>
  </si>
  <si>
    <t xml:space="preserve">What this workbook does</t>
  </si>
  <si>
    <t xml:space="preserve">Convert an annual salary to an hourly, daily, weekly and monthly rate, or an hourly rate to an annual salary — using the same method as the free Salary to Hourly Rate Calculator on babadigit.com. Every assumption (hours per week, working days, weeks worked and paid weeks off) is an input you can see and change, and the workbook shows both the rate per paid hour and the rate per hour actually worked.</t>
  </si>
  <si>
    <t xml:space="preserve">How to use it</t>
  </si>
  <si>
    <t xml:space="preserve">1. Choose a direction</t>
  </si>
  <si>
    <t xml:space="preserve">Use 'Salary to Hourly' if you know the salary, or 'Hourly to Salary' if you know the hourly rate.</t>
  </si>
  <si>
    <t xml:space="preserve">2. Enter your schedule</t>
  </si>
  <si>
    <t xml:space="preserve">Hours per week, working days per week, weeks worked per year and any paid weeks off — all in yellow cells.</t>
  </si>
  <si>
    <t xml:space="preserve">3. Read the result</t>
  </si>
  <si>
    <t xml:space="preserve">The navy panel shows the answer; the sentence and the input checks explain it in words.</t>
  </si>
  <si>
    <t xml:space="preserve">4. Compare schedules</t>
  </si>
  <si>
    <t xml:space="preserve">'Assumptions &amp; Reference' shows how common schedules change the hourly value of the same salary.</t>
  </si>
  <si>
    <t xml:space="preserve">Inputs explained</t>
  </si>
  <si>
    <t xml:space="preserve">Annual salary / hourly rate</t>
  </si>
  <si>
    <t xml:space="preserve">Gross pay before tax. Zero or more and below 1,000,000,000,000.</t>
  </si>
  <si>
    <t xml:space="preserve">Hours worked per week</t>
  </si>
  <si>
    <t xml:space="preserve">Above 0 and no more than 168.</t>
  </si>
  <si>
    <t xml:space="preserve">Working days per week</t>
  </si>
  <si>
    <t xml:space="preserve">Above 0 and no more than 7; hours ÷ days cannot exceed 24.</t>
  </si>
  <si>
    <t xml:space="preserve">Weeks worked per year</t>
  </si>
  <si>
    <t xml:space="preserve">Above 0 and no more than 52.</t>
  </si>
  <si>
    <t xml:space="preserve">Paid weeks off</t>
  </si>
  <si>
    <t xml:space="preserve">Holiday or leave that is paid but not worked. Blank counts as 0. Weeks worked + paid weeks off cannot exceed 52.</t>
  </si>
  <si>
    <t xml:space="preserve">Cell colour key</t>
  </si>
  <si>
    <t xml:space="preserve">Yellow cell, blue text</t>
  </si>
  <si>
    <t xml:space="preserve">An input — type your own numbers here.</t>
  </si>
  <si>
    <t xml:space="preserve">White cell, black text</t>
  </si>
  <si>
    <t xml:space="preserve">A formula — calculated for you. Please do not overwrite.</t>
  </si>
  <si>
    <t xml:space="preserve">Navy panel, teal figures</t>
  </si>
  <si>
    <t xml:space="preserve">The headline results.</t>
  </si>
  <si>
    <t xml:space="preserve">—  (a dash)</t>
  </si>
  <si>
    <t xml:space="preserve">The result is not mathematically available for the figures entered — see 'Input checks'.</t>
  </si>
  <si>
    <t xml:space="preserve">How to read the results</t>
  </si>
  <si>
    <t xml:space="preserve">Paid weeks</t>
  </si>
  <si>
    <t xml:space="preserve">Weeks worked + paid weeks off. Any weeks left in the year are assumed to be unpaid.</t>
  </si>
  <si>
    <t xml:space="preserve">Hourly rate</t>
  </si>
  <si>
    <t xml:space="preserve">Per paid hour — the salary spread over every paid week.</t>
  </si>
  <si>
    <t xml:space="preserve">Per hour actually worked</t>
  </si>
  <si>
    <t xml:space="preserve">The salary divided only over the weeks actually worked; higher when there is paid leave.</t>
  </si>
  <si>
    <t xml:space="preserve">Monthly equivalent</t>
  </si>
  <si>
    <t xml:space="preserve">Annual ÷ 12 — the average month, not four weeks' pay.</t>
  </si>
  <si>
    <t xml:space="preserve">Limitations and assumptions</t>
  </si>
  <si>
    <t xml:space="preserve">•  Gross pay only: income tax, social contributions, pension deductions and benefits are not included.</t>
  </si>
  <si>
    <t xml:space="preserve">•  Assumes the same hours every week at a single rate; add paid overtime separately.</t>
  </si>
  <si>
    <t xml:space="preserve">•  Example figures are fictional. Results are for general information only.</t>
  </si>
  <si>
    <t xml:space="preserve">Workbook contents</t>
  </si>
  <si>
    <t xml:space="preserve">Salary to Hourly</t>
  </si>
  <si>
    <t xml:space="preserve">Convert an annual salary to hourly, daily, weekly and monthly pay.</t>
  </si>
  <si>
    <t xml:space="preserve">Hourly to Salary</t>
  </si>
  <si>
    <t xml:space="preserve">Convert an hourly rate to weekly, daily, monthly and annual pay.</t>
  </si>
  <si>
    <t xml:space="preserve">Worked Examples</t>
  </si>
  <si>
    <t xml:space="preserve">The four worked examples from the article.</t>
  </si>
  <si>
    <t xml:space="preserve">Assumptions &amp; Reference</t>
  </si>
  <si>
    <t xml:space="preserve">Common schedules and the paid hours a year behind them.</t>
  </si>
  <si>
    <t xml:space="preserve">Formula Guide</t>
  </si>
  <si>
    <t xml:space="preserve">Every formula used, in plain English and as spreadsheet formulas.</t>
  </si>
  <si>
    <t xml:space="preserve">Checks</t>
  </si>
  <si>
    <t xml:space="preserve">Automatic self-checks that confirm the workbook is calculating correctly.</t>
  </si>
  <si>
    <t xml:space="preserve">No macros, no add-ins, no internet connection required. Sheets are not locked, so you can adapt the workbook. © BabaDigit — free to use for your own analysis. Free online version: babadigit.com/salary-hourly-rate-calculator. Results are for general information only and are not financial advice.</t>
  </si>
  <si>
    <t xml:space="preserve">Enter your figures in the yellow cells. Results update automatically.</t>
  </si>
  <si>
    <t xml:space="preserve">1  Your figures</t>
  </si>
  <si>
    <t xml:space="preserve">Annual salary</t>
  </si>
  <si>
    <t xml:space="preserve">Gross pay for the year, before tax.</t>
  </si>
  <si>
    <t xml:space="preserve">RESULTS</t>
  </si>
  <si>
    <t xml:space="preserve">Your normal weekly hours.</t>
  </si>
  <si>
    <t xml:space="preserve">Used for the daily rate.</t>
  </si>
  <si>
    <t xml:space="preserve">52 if you never take time off.</t>
  </si>
  <si>
    <t xml:space="preserve">Daily rate</t>
  </si>
  <si>
    <t xml:space="preserve">Weekly pay</t>
  </si>
  <si>
    <t xml:space="preserve">Paid weeks off (optional)</t>
  </si>
  <si>
    <t xml:space="preserve">Paid but not worked. Blank = 0.</t>
  </si>
  <si>
    <t xml:space="preserve">Paid weeks used</t>
  </si>
  <si>
    <t xml:space="preserve">Paid hours a year</t>
  </si>
  <si>
    <t xml:space="preserve">Gross pay only. Tax, overtime and deductions are not included.</t>
  </si>
  <si>
    <t xml:space="preserve">Reading this result</t>
  </si>
  <si>
    <t xml:space="preserve">Gross pay per hour, before tax.</t>
  </si>
  <si>
    <t xml:space="preserve">Hours paid per year</t>
  </si>
  <si>
    <t xml:space="preserve">The four examples from babadigit.com/salary-hourly-rate-calculator.</t>
  </si>
  <si>
    <t xml:space="preserve">Example 1 — Full-time with paid holiday</t>
  </si>
  <si>
    <t xml:space="preserve">A 52,000 salary for 40 hours a week, 48 weeks worked plus 4 weeks of paid leave.</t>
  </si>
  <si>
    <t xml:space="preserve">Salary</t>
  </si>
  <si>
    <t xml:space="preserve">Hours per week</t>
  </si>
  <si>
    <t xml:space="preserve">Weeks worked</t>
  </si>
  <si>
    <t xml:space="preserve">Hourly rate (per paid hour)</t>
  </si>
  <si>
    <t xml:space="preserve">52,000 ÷ 2,080 = 25.00</t>
  </si>
  <si>
    <t xml:space="preserve">52,000 ÷ 1,920 = 27.08</t>
  </si>
  <si>
    <t xml:space="preserve">Example 2 — A part-time role</t>
  </si>
  <si>
    <t xml:space="preserve">30,000 for 20 hours a week over 4 days, 52 paid weeks.</t>
  </si>
  <si>
    <t xml:space="preserve">Days per week</t>
  </si>
  <si>
    <t xml:space="preserve">30,000 ÷ 1,040 = 28.85</t>
  </si>
  <si>
    <t xml:space="preserve">576.92</t>
  </si>
  <si>
    <t xml:space="preserve">576.92 ÷ 4 = 144.23</t>
  </si>
  <si>
    <t xml:space="preserve">Example 3 — An hourly role with paid leave</t>
  </si>
  <si>
    <t xml:space="preserve">18.75 an hour for 37.5 hours a week, 48 weeks worked plus 4 paid weeks off.</t>
  </si>
  <si>
    <t xml:space="preserve">Paid weeks (48 + 4)</t>
  </si>
  <si>
    <t xml:space="preserve">703.13</t>
  </si>
  <si>
    <t xml:space="preserve">36,562.50</t>
  </si>
  <si>
    <t xml:space="preserve">3,046.88</t>
  </si>
  <si>
    <t xml:space="preserve">Example 4 — What contract rate matches a salary?</t>
  </si>
  <si>
    <t xml:space="preserve">A 45,000 salary (40 hours, 52 paid weeks) vs contract work with 44 billable weeks.</t>
  </si>
  <si>
    <t xml:space="preserve">Salary to match</t>
  </si>
  <si>
    <t xml:space="preserve">Salary's hourly value (52 weeks)</t>
  </si>
  <si>
    <t xml:space="preserve">21.63</t>
  </si>
  <si>
    <t xml:space="preserve">Contract rate needed (44 weeks)</t>
  </si>
  <si>
    <t xml:space="preserve">25.57</t>
  </si>
  <si>
    <t xml:space="preserve">Contract premium</t>
  </si>
  <si>
    <t xml:space="preserve">about 18% more</t>
  </si>
  <si>
    <t xml:space="preserve">Change any yellow cell to see how each result responds. Examples are fictional and for illustration only.</t>
  </si>
  <si>
    <t xml:space="preserve">Common schedules, and every formula used in this workbook.</t>
  </si>
  <si>
    <t xml:space="preserve">Common schedules</t>
  </si>
  <si>
    <t xml:space="preserve">Salary to compare</t>
  </si>
  <si>
    <t xml:space="preserve">Schedule</t>
  </si>
  <si>
    <t xml:space="preserve">Hourly rate on the salary above</t>
  </si>
  <si>
    <t xml:space="preserve">40 hours, 52 paid weeks</t>
  </si>
  <si>
    <t xml:space="preserve">37.5 hours, 52 paid weeks</t>
  </si>
  <si>
    <t xml:space="preserve">35 hours, 52 paid weeks</t>
  </si>
  <si>
    <t xml:space="preserve">40 hours, 48 paid weeks (4 unpaid)</t>
  </si>
  <si>
    <t xml:space="preserve">20 hours, 52 paid weeks</t>
  </si>
  <si>
    <t xml:space="preserve">Example schedules only. Contracted hours, holiday entitlement and how unpaid time is treated vary by employer and country.</t>
  </si>
  <si>
    <t xml:space="preserve">The method behind every result — identical to the online BabaDigit calculator.</t>
  </si>
  <si>
    <t xml:space="preserve">The formulas</t>
  </si>
  <si>
    <t xml:space="preserve">Result</t>
  </si>
  <si>
    <t xml:space="preserve">Mathematical formula</t>
  </si>
  <si>
    <t xml:space="preserve">How this workbook calculates it</t>
  </si>
  <si>
    <t xml:space="preserve">Weeks worked + paid weeks off (≤ 52)</t>
  </si>
  <si>
    <t xml:space="preserve">=Sh_W+N(Sh_P)</t>
  </si>
  <si>
    <t xml:space="preserve">Salary ÷ (hours per week × paid weeks)</t>
  </si>
  <si>
    <t xml:space="preserve">=Sh_A/(Sh_H*Sh_PW)</t>
  </si>
  <si>
    <t xml:space="preserve">Salary ÷ (hours per week × weeks worked)</t>
  </si>
  <si>
    <t xml:space="preserve">=Sh_A/(Sh_H*Sh_W)</t>
  </si>
  <si>
    <t xml:space="preserve">Salary ÷ (days per week × paid weeks)</t>
  </si>
  <si>
    <t xml:space="preserve">=Sh_A/(Sh_D*Sh_PW)</t>
  </si>
  <si>
    <t xml:space="preserve">Salary ÷ paid weeks  (or rate × hours)</t>
  </si>
  <si>
    <t xml:space="preserve">=Sh_A/Sh_PW</t>
  </si>
  <si>
    <t xml:space="preserve">Annual ÷ 12</t>
  </si>
  <si>
    <t xml:space="preserve">=Sh_A/12</t>
  </si>
  <si>
    <t xml:space="preserve">Annual from hourly</t>
  </si>
  <si>
    <t xml:space="preserve">Rate × hours per week × paid weeks</t>
  </si>
  <si>
    <t xml:space="preserve">=Hs_A*Hs_H*Hs_PW</t>
  </si>
  <si>
    <t xml:space="preserve">Why these rules</t>
  </si>
  <si>
    <t xml:space="preserve">•  Any weeks of the year beyond weeks worked + paid weeks off are assumed to be unpaid.</t>
  </si>
  <si>
    <t xml:space="preserve">•  Hours must be above 0 and at most 168 a week; days above 0 and at most 7; hours per day at most 24.</t>
  </si>
  <si>
    <t xml:space="preserve">•  No intermediate rounding is applied; figures are rounded only for display.</t>
  </si>
  <si>
    <t xml:space="preserve">•  A zero salary or rate is allowed and gives zero at every level, with a reminder to enter your own figure.</t>
  </si>
  <si>
    <t xml:space="preserve">Do it in any spreadsheet</t>
  </si>
  <si>
    <t xml:space="preserve">Set-up</t>
  </si>
  <si>
    <t xml:space="preserve">Salary in B1, hours per week in B2, weeks worked in B3, paid weeks off in B4, days per week in B5, an hourly rate in B6.</t>
  </si>
  <si>
    <t xml:space="preserve">=B1/(B2*(B3+B4))</t>
  </si>
  <si>
    <t xml:space="preserve">Per hour worked</t>
  </si>
  <si>
    <t xml:space="preserve">=B1/(B2*B3)</t>
  </si>
  <si>
    <t xml:space="preserve">=B1/(B5*(B3+B4))</t>
  </si>
  <si>
    <t xml:space="preserve">Salary from an hourly rate</t>
  </si>
  <si>
    <t xml:space="preserve">=B6*B2*(B3+B4)</t>
  </si>
  <si>
    <t xml:space="preserve">Named ranges used</t>
  </si>
  <si>
    <t xml:space="preserve">Sh_A … Sh_P</t>
  </si>
  <si>
    <t xml:space="preserve">'Salary to Hourly'!D8:D16</t>
  </si>
  <si>
    <t xml:space="preserve">Hs_A … Hs_P</t>
  </si>
  <si>
    <t xml:space="preserve">'Hourly to Salary'!D8:D16</t>
  </si>
  <si>
    <t xml:space="preserve">Ref_Salary</t>
  </si>
  <si>
    <t xml:space="preserve">'Assumptions &amp; Reference'!C8</t>
  </si>
  <si>
    <t xml:space="preserve">Automatic self-checks. Every row should read PASS (or N/A).</t>
  </si>
  <si>
    <t xml:space="preserve">Check</t>
  </si>
  <si>
    <t xml:space="preserve">Workbook</t>
  </si>
  <si>
    <t xml:space="preserve">Expected</t>
  </si>
  <si>
    <t xml:space="preserve">Example 1 hourly rate matches the published 25.00</t>
  </si>
  <si>
    <t xml:space="preserve">Example 1 per hour worked matches the published 27.08</t>
  </si>
  <si>
    <t xml:space="preserve">Example 2 hourly rate matches the published 28.85</t>
  </si>
  <si>
    <t xml:space="preserve">Example 2 daily rate matches the published 144.23</t>
  </si>
  <si>
    <t xml:space="preserve">Example 3 annual salary matches the published 36,562.50</t>
  </si>
  <si>
    <t xml:space="preserve">Example 3 monthly matches the published 3,046.88</t>
  </si>
  <si>
    <t xml:space="preserve">Example 4 salary hourly value matches the published 21.63</t>
  </si>
  <si>
    <t xml:space="preserve">Example 4 contract rate matches the published 25.57</t>
  </si>
  <si>
    <t xml:space="preserve">Reference: 40 × 52 = 2,080 paid hours</t>
  </si>
  <si>
    <t xml:space="preserve">Salary to Hourly: hourly × paid hours = salary</t>
  </si>
  <si>
    <t xml:space="preserve">Salary to Hourly: weekly × paid weeks = salary</t>
  </si>
  <si>
    <t xml:space="preserve">Salary to Hourly: monthly × 12 = salary</t>
  </si>
  <si>
    <t xml:space="preserve">Salary to Hourly: rate per hour worked is never below the paid-hour rate</t>
  </si>
  <si>
    <t xml:space="preserve">Hourly to Salary: annual ÷ paid hours gives back the hourly rate</t>
  </si>
  <si>
    <t xml:space="preserve">Round trip: Hourly to Salary of the hourly result returns the salary (same schedule)</t>
  </si>
  <si>
    <t xml:space="preserve">Overall status</t>
  </si>
  <si>
    <t xml:space="preserve">'N/A' means a check does not apply to the figures currently entered. Published values are the worked-example results on babadigit.com/salary-hourly-rate-calculator.</t>
  </si>
</sst>
</file>

<file path=xl/styles.xml><?xml version="1.0" encoding="utf-8"?>
<styleSheet xmlns="http://schemas.openxmlformats.org/spreadsheetml/2006/main">
  <numFmts count="6">
    <numFmt numFmtId="164" formatCode="General"/>
    <numFmt numFmtId="165" formatCode="#,##0.00;[RED]\-#,##0.00;\-"/>
    <numFmt numFmtId="166" formatCode="0.##"/>
    <numFmt numFmtId="167" formatCode="#,##0.##"/>
    <numFmt numFmtId="168" formatCode="0.00%"/>
    <numFmt numFmtId="169" formatCode="#,##0"/>
  </numFmts>
  <fonts count="30">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sz val="10"/>
      <color rgb="FF94A3B8"/>
      <name val="Arial"/>
      <family val="0"/>
      <charset val="1"/>
    </font>
    <font>
      <b val="true"/>
      <sz val="11"/>
      <color rgb="FF0F172A"/>
      <name val="Arial"/>
      <family val="0"/>
      <charset val="1"/>
    </font>
    <font>
      <sz val="10"/>
      <color rgb="FF334155"/>
      <name val="Arial"/>
      <family val="0"/>
      <charset val="1"/>
    </font>
    <font>
      <b val="true"/>
      <sz val="10"/>
      <color rgb="FF0F172A"/>
      <name val="Arial"/>
      <family val="0"/>
      <charset val="1"/>
    </font>
    <font>
      <b val="true"/>
      <sz val="10"/>
      <color rgb="FF0000FF"/>
      <name val="Arial"/>
      <family val="0"/>
      <charset val="1"/>
    </font>
    <font>
      <b val="true"/>
      <sz val="10"/>
      <color rgb="FF000000"/>
      <name val="Arial"/>
      <family val="0"/>
      <charset val="1"/>
    </font>
    <font>
      <b val="true"/>
      <sz val="10"/>
      <color rgb="FF14B8A6"/>
      <name val="Arial"/>
      <family val="0"/>
      <charset val="1"/>
    </font>
    <font>
      <b val="true"/>
      <sz val="10"/>
      <color rgb="FF334155"/>
      <name val="Arial"/>
      <family val="0"/>
      <charset val="1"/>
    </font>
    <font>
      <b val="true"/>
      <sz val="10"/>
      <color rgb="FF2563EB"/>
      <name val="Arial"/>
      <family val="0"/>
      <charset val="1"/>
    </font>
    <font>
      <i val="true"/>
      <sz val="9"/>
      <color rgb="FF64748B"/>
      <name val="Arial"/>
      <family val="0"/>
      <charset val="1"/>
    </font>
    <font>
      <sz val="10"/>
      <color rgb="FF0000FF"/>
      <name val="Arial"/>
      <family val="0"/>
      <charset val="1"/>
    </font>
    <font>
      <sz val="9"/>
      <color rgb="FF64748B"/>
      <name val="Arial"/>
      <family val="0"/>
      <charset val="1"/>
    </font>
    <font>
      <b val="true"/>
      <sz val="9"/>
      <color rgb="FF94A3B8"/>
      <name val="Arial"/>
      <family val="0"/>
      <charset val="1"/>
    </font>
    <font>
      <sz val="10"/>
      <color rgb="FFCBD5E1"/>
      <name val="Arial"/>
      <family val="0"/>
      <charset val="1"/>
    </font>
    <font>
      <b val="true"/>
      <sz val="26"/>
      <color rgb="FF14B8A6"/>
      <name val="Arial"/>
      <family val="0"/>
      <charset val="1"/>
    </font>
    <font>
      <b val="true"/>
      <sz val="11"/>
      <color rgb="FFFFFFFF"/>
      <name val="Arial"/>
      <family val="0"/>
      <charset val="1"/>
    </font>
    <font>
      <sz val="10"/>
      <color rgb="FF000000"/>
      <name val="Arial"/>
      <family val="0"/>
      <charset val="1"/>
    </font>
    <font>
      <sz val="9"/>
      <color rgb="FF334155"/>
      <name val="Arial"/>
      <family val="0"/>
      <charset val="1"/>
    </font>
    <font>
      <b val="true"/>
      <sz val="9"/>
      <color rgb="FFFFFFFF"/>
      <name val="Arial"/>
      <family val="0"/>
      <charset val="1"/>
    </font>
    <font>
      <sz val="9"/>
      <color rgb="FF334155"/>
      <name val="Courier New"/>
      <family val="0"/>
      <charset val="1"/>
    </font>
    <font>
      <sz val="10"/>
      <color rgb="FF334155"/>
      <name val="Courier New"/>
      <family val="0"/>
      <charset val="1"/>
    </font>
    <font>
      <sz val="10"/>
      <color rgb="FF0F172A"/>
      <name val="Courier New"/>
      <family val="0"/>
      <charset val="1"/>
    </font>
    <font>
      <sz val="10"/>
      <color rgb="FF64748B"/>
      <name val="Arial"/>
      <family val="0"/>
      <charset val="1"/>
    </font>
    <font>
      <b val="true"/>
      <sz val="10"/>
      <color rgb="FF0F766E"/>
      <name val="Arial"/>
      <family val="0"/>
      <charset val="1"/>
    </font>
    <font>
      <b val="true"/>
      <sz val="11"/>
      <color rgb="FF0F766E"/>
      <name val="Arial"/>
      <family val="0"/>
      <charset val="1"/>
    </font>
  </fonts>
  <fills count="7">
    <fill>
      <patternFill patternType="none"/>
    </fill>
    <fill>
      <patternFill patternType="gray125"/>
    </fill>
    <fill>
      <patternFill patternType="solid">
        <fgColor rgb="FF0F172A"/>
        <bgColor rgb="FF1E293B"/>
      </patternFill>
    </fill>
    <fill>
      <patternFill patternType="solid">
        <fgColor rgb="FF14B8A6"/>
        <bgColor rgb="FF00CCFF"/>
      </patternFill>
    </fill>
    <fill>
      <patternFill patternType="solid">
        <fgColor rgb="FFFEF9C3"/>
        <bgColor rgb="FFFFFF99"/>
      </patternFill>
    </fill>
    <fill>
      <patternFill patternType="solid">
        <fgColor rgb="FFFFFFFF"/>
        <bgColor rgb="FFF8FAFC"/>
      </patternFill>
    </fill>
    <fill>
      <patternFill patternType="solid">
        <fgColor rgb="FFF8FAFC"/>
        <bgColor rgb="FFFFFFFF"/>
      </patternFill>
    </fill>
  </fills>
  <borders count="5">
    <border diagonalUp="false" diagonalDown="false">
      <left/>
      <right/>
      <top/>
      <bottom/>
      <diagonal/>
    </border>
    <border diagonalUp="false" diagonalDown="false">
      <left/>
      <right/>
      <top/>
      <bottom style="medium">
        <color rgb="FF2563EB"/>
      </bottom>
      <diagonal/>
    </border>
    <border diagonalUp="false" diagonalDown="false">
      <left style="thin">
        <color rgb="FFE2E8F0"/>
      </left>
      <right style="thin">
        <color rgb="FFE2E8F0"/>
      </right>
      <top style="thin">
        <color rgb="FFE2E8F0"/>
      </top>
      <bottom style="thin">
        <color rgb="FFE2E8F0"/>
      </bottom>
      <diagonal/>
    </border>
    <border diagonalUp="false" diagonalDown="false">
      <left/>
      <right/>
      <top/>
      <bottom style="thin">
        <color rgb="FF1E293B"/>
      </bottom>
      <diagonal/>
    </border>
    <border diagonalUp="false" diagonalDown="false">
      <left/>
      <right/>
      <top/>
      <bottom style="thin">
        <color rgb="FFE2E8F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9" fillId="4" borderId="2" xfId="0" applyFont="true" applyBorder="true" applyAlignment="false" applyProtection="false">
      <alignment horizontal="general" vertical="bottom" textRotation="0" wrapText="false" indent="0" shrinkToFit="false"/>
      <protection locked="true" hidden="false"/>
    </xf>
    <xf numFmtId="164" fontId="10" fillId="5" borderId="2" xfId="0" applyFont="true" applyBorder="true" applyAlignment="false" applyProtection="false">
      <alignment horizontal="general" vertical="bottom" textRotation="0" wrapText="false" indent="0" shrinkToFit="false"/>
      <protection locked="true" hidden="false"/>
    </xf>
    <xf numFmtId="164" fontId="11" fillId="2" borderId="2" xfId="0" applyFont="true" applyBorder="true" applyAlignment="false" applyProtection="false">
      <alignment horizontal="general" vertical="bottom" textRotation="0" wrapText="false" indent="0" shrinkToFit="false"/>
      <protection locked="true" hidden="false"/>
    </xf>
    <xf numFmtId="164" fontId="12" fillId="5" borderId="2"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0" fillId="2" borderId="0" xfId="0" applyFont="false" applyBorder="false" applyAlignment="true" applyProtection="false">
      <alignment horizontal="left" vertical="bottom" textRotation="0" wrapText="false" indent="1" shrinkToFit="false"/>
      <protection locked="true" hidden="false"/>
    </xf>
    <xf numFmtId="164" fontId="0" fillId="2" borderId="0" xfId="0" applyFont="false" applyBorder="false" applyAlignment="true" applyProtection="false">
      <alignment horizontal="right" vertical="bottom" textRotation="0" wrapText="false" indent="1"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15" fillId="4" borderId="2" xfId="0" applyFont="true" applyBorder="true" applyAlignment="true" applyProtection="false">
      <alignment horizontal="right" vertical="bottom" textRotation="0" wrapText="fals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xf numFmtId="164" fontId="17" fillId="2" borderId="0" xfId="0" applyFont="true" applyBorder="false" applyAlignment="true" applyProtection="false">
      <alignment horizontal="left" vertical="bottom" textRotation="0" wrapText="false" indent="1" shrinkToFit="false"/>
      <protection locked="true" hidden="false"/>
    </xf>
    <xf numFmtId="166" fontId="15" fillId="4" borderId="2" xfId="0" applyFont="true" applyBorder="true" applyAlignment="true" applyProtection="false">
      <alignment horizontal="right" vertical="bottom" textRotation="0" wrapText="false" indent="0" shrinkToFit="false"/>
      <protection locked="true" hidden="false"/>
    </xf>
    <xf numFmtId="164" fontId="18" fillId="2" borderId="0" xfId="0" applyFont="true" applyBorder="false" applyAlignment="true" applyProtection="false">
      <alignment horizontal="left" vertical="bottom" textRotation="0" wrapText="false" indent="1" shrinkToFit="false"/>
      <protection locked="true" hidden="false"/>
    </xf>
    <xf numFmtId="165" fontId="19" fillId="2" borderId="0" xfId="0" applyFont="true" applyBorder="true" applyAlignment="true" applyProtection="false">
      <alignment horizontal="left" vertical="center" textRotation="0" wrapText="false" indent="1" shrinkToFit="false"/>
      <protection locked="true" hidden="false"/>
    </xf>
    <xf numFmtId="164" fontId="18" fillId="2" borderId="3" xfId="0" applyFont="true" applyBorder="true" applyAlignment="true" applyProtection="false">
      <alignment horizontal="left" vertical="bottom" textRotation="0" wrapText="false" indent="1" shrinkToFit="false"/>
      <protection locked="true" hidden="false"/>
    </xf>
    <xf numFmtId="165" fontId="20" fillId="2" borderId="3" xfId="0" applyFont="true" applyBorder="true" applyAlignment="true" applyProtection="false">
      <alignment horizontal="right" vertical="bottom" textRotation="0" wrapText="false" indent="1" shrinkToFit="false"/>
      <protection locked="true" hidden="false"/>
    </xf>
    <xf numFmtId="166" fontId="21" fillId="0" borderId="2" xfId="0" applyFont="true" applyBorder="true" applyAlignment="true" applyProtection="false">
      <alignment horizontal="right" vertical="bottom" textRotation="0" wrapText="false" indent="0" shrinkToFit="false"/>
      <protection locked="true" hidden="false"/>
    </xf>
    <xf numFmtId="167" fontId="20" fillId="2" borderId="3" xfId="0" applyFont="true" applyBorder="true" applyAlignment="true" applyProtection="false">
      <alignment horizontal="right" vertical="bottom" textRotation="0" wrapText="false" indent="1" shrinkToFit="false"/>
      <protection locked="true" hidden="false"/>
    </xf>
    <xf numFmtId="164" fontId="22" fillId="6" borderId="0" xfId="0" applyFont="true" applyBorder="true" applyAlignment="true" applyProtection="false">
      <alignment horizontal="general" vertical="top" textRotation="0" wrapText="true" indent="0" shrinkToFit="false"/>
      <protection locked="true" hidden="false"/>
    </xf>
    <xf numFmtId="164" fontId="7" fillId="6"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8" fillId="0" borderId="2" xfId="0" applyFont="true" applyBorder="true" applyAlignment="true" applyProtection="false">
      <alignment horizontal="right" vertical="bottom" textRotation="0" wrapText="false" indent="0" shrinkToFit="false"/>
      <protection locked="true" hidden="false"/>
    </xf>
    <xf numFmtId="168" fontId="8" fillId="0" borderId="2" xfId="0" applyFont="true" applyBorder="true" applyAlignment="true" applyProtection="false">
      <alignment horizontal="right" vertical="bottom" textRotation="0" wrapText="false" indent="0" shrinkToFit="false"/>
      <protection locked="true" hidden="false"/>
    </xf>
    <xf numFmtId="164" fontId="23" fillId="2" borderId="0" xfId="0" applyFont="true" applyBorder="false" applyAlignment="true" applyProtection="false">
      <alignment horizontal="left" vertical="center" textRotation="0" wrapText="true" indent="0" shrinkToFit="false"/>
      <protection locked="true" hidden="false"/>
    </xf>
    <xf numFmtId="164" fontId="23" fillId="2" borderId="0" xfId="0" applyFont="true" applyBorder="false" applyAlignment="true" applyProtection="false">
      <alignment horizontal="right" vertical="center" textRotation="0" wrapText="true" indent="0" shrinkToFit="false"/>
      <protection locked="true" hidden="false"/>
    </xf>
    <xf numFmtId="167" fontId="21" fillId="0" borderId="2" xfId="0" applyFont="true" applyBorder="true" applyAlignment="true" applyProtection="false">
      <alignment horizontal="right" vertical="bottom" textRotation="0" wrapText="false" indent="0" shrinkToFit="false"/>
      <protection locked="true" hidden="false"/>
    </xf>
    <xf numFmtId="165" fontId="21" fillId="0" borderId="2" xfId="0" applyFont="true" applyBorder="true" applyAlignment="true" applyProtection="false">
      <alignment horizontal="right" vertical="bottom" textRotation="0" wrapText="false" indent="0" shrinkToFit="false"/>
      <protection locked="true" hidden="false"/>
    </xf>
    <xf numFmtId="164" fontId="8" fillId="0" borderId="4" xfId="0" applyFont="true" applyBorder="true" applyAlignment="true" applyProtection="false">
      <alignment horizontal="general" vertical="top" textRotation="0" wrapText="true" indent="0" shrinkToFit="false"/>
      <protection locked="true" hidden="false"/>
    </xf>
    <xf numFmtId="164" fontId="7" fillId="0" borderId="4" xfId="0" applyFont="true" applyBorder="true" applyAlignment="true" applyProtection="false">
      <alignment horizontal="general" vertical="top" textRotation="0" wrapText="true" indent="0" shrinkToFit="false"/>
      <protection locked="true" hidden="false"/>
    </xf>
    <xf numFmtId="164" fontId="24" fillId="0" borderId="4" xfId="0" applyFont="true" applyBorder="true" applyAlignment="true" applyProtection="false">
      <alignment horizontal="general" vertical="top" textRotation="0" wrapText="true" indent="0" shrinkToFit="false"/>
      <protection locked="true" hidden="false"/>
    </xf>
    <xf numFmtId="164" fontId="25" fillId="0" borderId="0" xfId="0" applyFont="true" applyBorder="true" applyAlignment="true" applyProtection="false">
      <alignment horizontal="general" vertical="top" textRotation="0" wrapText="tru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5" fontId="21" fillId="0" borderId="2" xfId="0" applyFont="true" applyBorder="true" applyAlignment="true" applyProtection="false">
      <alignment horizontal="right" vertical="center" textRotation="0" wrapText="false" indent="0" shrinkToFit="false"/>
      <protection locked="true" hidden="false"/>
    </xf>
    <xf numFmtId="165" fontId="27" fillId="0" borderId="2" xfId="0" applyFont="true" applyBorder="true" applyAlignment="true" applyProtection="false">
      <alignment horizontal="right" vertical="center" textRotation="0" wrapText="false" indent="0" shrinkToFit="false"/>
      <protection locked="true" hidden="false"/>
    </xf>
    <xf numFmtId="164" fontId="28" fillId="0" borderId="2" xfId="0" applyFont="true" applyBorder="true" applyAlignment="true" applyProtection="false">
      <alignment horizontal="right" vertical="center" textRotation="0" wrapText="false" indent="0" shrinkToFit="false"/>
      <protection locked="true" hidden="false"/>
    </xf>
    <xf numFmtId="169" fontId="21" fillId="0" borderId="2" xfId="0" applyFont="true" applyBorder="true" applyAlignment="true" applyProtection="false">
      <alignment horizontal="right" vertical="center" textRotation="0" wrapText="false" indent="0" shrinkToFit="false"/>
      <protection locked="true" hidden="false"/>
    </xf>
    <xf numFmtId="169" fontId="27" fillId="0" borderId="2" xfId="0" applyFont="true" applyBorder="true" applyAlignment="true" applyProtection="false">
      <alignment horizontal="right" vertical="center" textRotation="0" wrapText="false" indent="0" shrinkToFit="false"/>
      <protection locked="true" hidden="false"/>
    </xf>
    <xf numFmtId="164" fontId="0" fillId="0" borderId="0" xfId="0" applyFont="false" applyBorder="false" applyAlignment="true" applyProtection="false">
      <alignment horizontal="right" vertical="center"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29" fillId="0"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rial"/>
        <charset val="1"/>
        <family val="0"/>
        <b val="1"/>
        <color rgb="FFFCA5A5"/>
        <sz val="26"/>
      </font>
    </dxf>
    <dxf>
      <font>
        <name val="Arial"/>
        <charset val="1"/>
        <family val="0"/>
        <b val="1"/>
        <color rgb="FFFCA5A5"/>
        <sz val="11"/>
      </font>
    </dxf>
    <dxf>
      <font>
        <name val="Arial"/>
        <charset val="1"/>
        <family val="0"/>
        <b val="1"/>
        <color rgb="FFB91C1C"/>
        <sz val="10"/>
      </font>
      <fill>
        <patternFill>
          <bgColor rgb="FFFEE2E2"/>
        </patternFill>
      </fill>
    </dxf>
    <dxf>
      <font>
        <name val="Arial"/>
        <charset val="1"/>
        <family val="0"/>
        <b val="1"/>
        <color rgb="FFB91C1C"/>
        <sz val="11"/>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F766E"/>
      <rgbColor rgb="FFC0C0C0"/>
      <rgbColor rgb="FF808080"/>
      <rgbColor rgb="FF9999FF"/>
      <rgbColor rgb="FF993366"/>
      <rgbColor rgb="FFFEF9C3"/>
      <rgbColor rgb="FFE2E8F0"/>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F8FAFC"/>
      <rgbColor rgb="FFCCFFCC"/>
      <rgbColor rgb="FFFFFF99"/>
      <rgbColor rgb="FF99CCFF"/>
      <rgbColor rgb="FFFCA5A5"/>
      <rgbColor rgb="FFCC99FF"/>
      <rgbColor rgb="FFFEE2E2"/>
      <rgbColor rgb="FF2563EB"/>
      <rgbColor rgb="FF14B8A6"/>
      <rgbColor rgb="FF99CC00"/>
      <rgbColor rgb="FFFFCC00"/>
      <rgbColor rgb="FFFF9900"/>
      <rgbColor rgb="FFFF6600"/>
      <rgbColor rgb="FF64748B"/>
      <rgbColor rgb="FF94A3B8"/>
      <rgbColor rgb="FF003366"/>
      <rgbColor rgb="FF339966"/>
      <rgbColor rgb="FF0F172A"/>
      <rgbColor rgb="FF333300"/>
      <rgbColor rgb="FFB91C1C"/>
      <rgbColor rgb="FF993366"/>
      <rgbColor rgb="FF334155"/>
      <rgbColor rgb="FF1E29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172A"/>
    <pageSetUpPr fitToPage="true"/>
  </sheetPr>
  <dimension ref="A1:D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74"/>
    <col collapsed="false" customWidth="true" hidden="false" outlineLevel="0" max="4" min="4" style="0" width="3"/>
  </cols>
  <sheetData>
    <row r="1" customFormat="false" ht="7.5" hidden="false" customHeight="true" outlineLevel="0" collapsed="false">
      <c r="A1" s="1"/>
      <c r="B1" s="1"/>
      <c r="C1" s="1"/>
      <c r="D1" s="1"/>
    </row>
    <row r="2" customFormat="false" ht="30" hidden="false" customHeight="true" outlineLevel="0" collapsed="false">
      <c r="A2" s="1"/>
      <c r="B2" s="2" t="s">
        <v>0</v>
      </c>
      <c r="C2" s="1"/>
      <c r="D2" s="1"/>
    </row>
    <row r="3" customFormat="false" ht="19.5" hidden="false" customHeight="true" outlineLevel="0" collapsed="false">
      <c r="A3" s="1"/>
      <c r="B3" s="3" t="s">
        <v>1</v>
      </c>
      <c r="C3" s="1"/>
      <c r="D3" s="1"/>
    </row>
    <row r="4" customFormat="false" ht="7.5" hidden="false" customHeight="true" outlineLevel="0" collapsed="false">
      <c r="A4" s="1"/>
      <c r="B4" s="1"/>
      <c r="C4" s="1"/>
      <c r="D4" s="1"/>
    </row>
    <row r="5" customFormat="false" ht="3" hidden="false" customHeight="true" outlineLevel="0" collapsed="false">
      <c r="A5" s="4"/>
      <c r="B5" s="4"/>
      <c r="C5" s="4"/>
      <c r="D5" s="4"/>
    </row>
    <row r="7" customFormat="false" ht="19.5" hidden="false" customHeight="true" outlineLevel="0" collapsed="false">
      <c r="B7" s="5" t="s">
        <v>2</v>
      </c>
      <c r="C7" s="6"/>
    </row>
    <row r="8" customFormat="false" ht="45.75" hidden="false" customHeight="true" outlineLevel="0" collapsed="false">
      <c r="B8" s="7" t="s">
        <v>3</v>
      </c>
      <c r="C8" s="7"/>
    </row>
    <row r="10" customFormat="false" ht="19.5" hidden="false" customHeight="true" outlineLevel="0" collapsed="false">
      <c r="B10" s="5" t="s">
        <v>4</v>
      </c>
      <c r="C10" s="6"/>
    </row>
    <row r="11" customFormat="false" ht="30" hidden="false" customHeight="true" outlineLevel="0" collapsed="false">
      <c r="B11" s="8" t="s">
        <v>5</v>
      </c>
      <c r="C11" s="9" t="s">
        <v>6</v>
      </c>
    </row>
    <row r="12" customFormat="false" ht="30" hidden="false" customHeight="true" outlineLevel="0" collapsed="false">
      <c r="B12" s="8" t="s">
        <v>7</v>
      </c>
      <c r="C12" s="9" t="s">
        <v>8</v>
      </c>
    </row>
    <row r="13" customFormat="false" ht="18" hidden="false" customHeight="true" outlineLevel="0" collapsed="false">
      <c r="B13" s="8" t="s">
        <v>9</v>
      </c>
      <c r="C13" s="9" t="s">
        <v>10</v>
      </c>
    </row>
    <row r="14" customFormat="false" ht="30" hidden="false" customHeight="true" outlineLevel="0" collapsed="false">
      <c r="B14" s="8" t="s">
        <v>11</v>
      </c>
      <c r="C14" s="9" t="s">
        <v>12</v>
      </c>
    </row>
    <row r="16" customFormat="false" ht="19.5" hidden="false" customHeight="true" outlineLevel="0" collapsed="false">
      <c r="B16" s="5" t="s">
        <v>13</v>
      </c>
      <c r="C16" s="6"/>
    </row>
    <row r="17" customFormat="false" ht="18" hidden="false" customHeight="true" outlineLevel="0" collapsed="false">
      <c r="B17" s="8" t="s">
        <v>14</v>
      </c>
      <c r="C17" s="9" t="s">
        <v>15</v>
      </c>
    </row>
    <row r="18" customFormat="false" ht="18" hidden="false" customHeight="true" outlineLevel="0" collapsed="false">
      <c r="B18" s="8" t="s">
        <v>16</v>
      </c>
      <c r="C18" s="9" t="s">
        <v>17</v>
      </c>
    </row>
    <row r="19" customFormat="false" ht="18" hidden="false" customHeight="true" outlineLevel="0" collapsed="false">
      <c r="B19" s="8" t="s">
        <v>18</v>
      </c>
      <c r="C19" s="9" t="s">
        <v>19</v>
      </c>
    </row>
    <row r="20" customFormat="false" ht="18" hidden="false" customHeight="true" outlineLevel="0" collapsed="false">
      <c r="B20" s="8" t="s">
        <v>20</v>
      </c>
      <c r="C20" s="9" t="s">
        <v>21</v>
      </c>
    </row>
    <row r="21" customFormat="false" ht="30" hidden="false" customHeight="true" outlineLevel="0" collapsed="false">
      <c r="B21" s="8" t="s">
        <v>22</v>
      </c>
      <c r="C21" s="9" t="s">
        <v>23</v>
      </c>
    </row>
    <row r="23" customFormat="false" ht="19.5" hidden="false" customHeight="true" outlineLevel="0" collapsed="false">
      <c r="B23" s="5" t="s">
        <v>24</v>
      </c>
      <c r="C23" s="6"/>
    </row>
    <row r="24" customFormat="false" ht="19.5" hidden="false" customHeight="true" outlineLevel="0" collapsed="false">
      <c r="B24" s="10" t="s">
        <v>25</v>
      </c>
      <c r="C24" s="9" t="s">
        <v>26</v>
      </c>
    </row>
    <row r="25" customFormat="false" ht="19.5" hidden="false" customHeight="true" outlineLevel="0" collapsed="false">
      <c r="B25" s="11" t="s">
        <v>27</v>
      </c>
      <c r="C25" s="9" t="s">
        <v>28</v>
      </c>
    </row>
    <row r="26" customFormat="false" ht="19.5" hidden="false" customHeight="true" outlineLevel="0" collapsed="false">
      <c r="B26" s="12" t="s">
        <v>29</v>
      </c>
      <c r="C26" s="9" t="s">
        <v>30</v>
      </c>
    </row>
    <row r="27" customFormat="false" ht="19.5" hidden="false" customHeight="true" outlineLevel="0" collapsed="false">
      <c r="B27" s="13" t="s">
        <v>31</v>
      </c>
      <c r="C27" s="9" t="s">
        <v>32</v>
      </c>
    </row>
    <row r="29" customFormat="false" ht="19.5" hidden="false" customHeight="true" outlineLevel="0" collapsed="false">
      <c r="B29" s="5" t="s">
        <v>33</v>
      </c>
      <c r="C29" s="6"/>
    </row>
    <row r="30" customFormat="false" ht="18" hidden="false" customHeight="true" outlineLevel="0" collapsed="false">
      <c r="B30" s="8" t="s">
        <v>34</v>
      </c>
      <c r="C30" s="9" t="s">
        <v>35</v>
      </c>
    </row>
    <row r="31" customFormat="false" ht="18" hidden="false" customHeight="true" outlineLevel="0" collapsed="false">
      <c r="B31" s="8" t="s">
        <v>36</v>
      </c>
      <c r="C31" s="9" t="s">
        <v>37</v>
      </c>
    </row>
    <row r="32" customFormat="false" ht="30" hidden="false" customHeight="true" outlineLevel="0" collapsed="false">
      <c r="B32" s="8" t="s">
        <v>38</v>
      </c>
      <c r="C32" s="9" t="s">
        <v>39</v>
      </c>
    </row>
    <row r="33" customFormat="false" ht="18" hidden="false" customHeight="true" outlineLevel="0" collapsed="false">
      <c r="B33" s="8" t="s">
        <v>40</v>
      </c>
      <c r="C33" s="9" t="s">
        <v>41</v>
      </c>
    </row>
    <row r="35" customFormat="false" ht="19.5" hidden="false" customHeight="true" outlineLevel="0" collapsed="false">
      <c r="B35" s="5" t="s">
        <v>42</v>
      </c>
      <c r="C35" s="6"/>
    </row>
    <row r="36" customFormat="false" ht="18" hidden="false" customHeight="true" outlineLevel="0" collapsed="false">
      <c r="B36" s="7" t="s">
        <v>43</v>
      </c>
      <c r="C36" s="7"/>
    </row>
    <row r="37" customFormat="false" ht="18" hidden="false" customHeight="true" outlineLevel="0" collapsed="false">
      <c r="B37" s="7" t="s">
        <v>44</v>
      </c>
      <c r="C37" s="7"/>
    </row>
    <row r="38" customFormat="false" ht="18" hidden="false" customHeight="true" outlineLevel="0" collapsed="false">
      <c r="B38" s="7" t="s">
        <v>45</v>
      </c>
      <c r="C38" s="7"/>
    </row>
    <row r="40" customFormat="false" ht="19.5" hidden="false" customHeight="true" outlineLevel="0" collapsed="false">
      <c r="B40" s="5" t="s">
        <v>46</v>
      </c>
      <c r="C40" s="6"/>
    </row>
    <row r="41" customFormat="false" ht="18" hidden="false" customHeight="true" outlineLevel="0" collapsed="false">
      <c r="B41" s="14" t="s">
        <v>47</v>
      </c>
      <c r="C41" s="9" t="s">
        <v>48</v>
      </c>
    </row>
    <row r="42" customFormat="false" ht="18" hidden="false" customHeight="true" outlineLevel="0" collapsed="false">
      <c r="B42" s="14" t="s">
        <v>49</v>
      </c>
      <c r="C42" s="9" t="s">
        <v>50</v>
      </c>
    </row>
    <row r="43" customFormat="false" ht="18" hidden="false" customHeight="true" outlineLevel="0" collapsed="false">
      <c r="B43" s="14" t="s">
        <v>51</v>
      </c>
      <c r="C43" s="9" t="s">
        <v>52</v>
      </c>
    </row>
    <row r="44" customFormat="false" ht="18" hidden="false" customHeight="true" outlineLevel="0" collapsed="false">
      <c r="B44" s="14" t="s">
        <v>53</v>
      </c>
      <c r="C44" s="9" t="s">
        <v>54</v>
      </c>
    </row>
    <row r="45" customFormat="false" ht="18" hidden="false" customHeight="true" outlineLevel="0" collapsed="false">
      <c r="B45" s="14" t="s">
        <v>55</v>
      </c>
      <c r="C45" s="9" t="s">
        <v>56</v>
      </c>
    </row>
    <row r="46" customFormat="false" ht="18" hidden="false" customHeight="true" outlineLevel="0" collapsed="false">
      <c r="B46" s="14" t="s">
        <v>57</v>
      </c>
      <c r="C46" s="9" t="s">
        <v>58</v>
      </c>
    </row>
    <row r="48" customFormat="false" ht="30" hidden="false" customHeight="true" outlineLevel="0" collapsed="false">
      <c r="B48" s="15" t="s">
        <v>59</v>
      </c>
      <c r="C48" s="15"/>
    </row>
  </sheetData>
  <mergeCells count="5">
    <mergeCell ref="B8:C8"/>
    <mergeCell ref="B36:C36"/>
    <mergeCell ref="B37:C37"/>
    <mergeCell ref="B38:C38"/>
    <mergeCell ref="B48:C48"/>
  </mergeCells>
  <hyperlinks>
    <hyperlink ref="B41" location="'Salary to Hourly'!A1" display="Salary to Hourly"/>
    <hyperlink ref="B42" location="'Hourly to Salary'!A1" display="Hourly to Salary"/>
    <hyperlink ref="B43" location="'Worked Examples'!A1" display="Worked Examples"/>
    <hyperlink ref="B44" location="'Assumptions &amp; Reference'!A1" display="Assumptions &amp; Reference"/>
    <hyperlink ref="B45" location="'Formula Guide'!A1" display="Formula Guide"/>
    <hyperlink ref="B46" location="'Checks'!A1" display="Checks"/>
  </hyperlink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563EB"/>
    <pageSetUpPr fitToPage="true"/>
  </sheetPr>
  <dimension ref="A1:J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4"/>
    <col collapsed="false" customWidth="true" hidden="false" outlineLevel="0" max="3" min="3" style="0" width="14"/>
    <col collapsed="false" customWidth="true" hidden="false" outlineLevel="0" max="4" min="4" style="0" width="16"/>
    <col collapsed="false" customWidth="true" hidden="false" outlineLevel="0" max="6" min="5" style="0" width="18"/>
    <col collapsed="false" customWidth="true" hidden="false" outlineLevel="0" max="7" min="7" style="0" width="3"/>
    <col collapsed="false" customWidth="true" hidden="false" outlineLevel="0" max="8" min="8" style="0" width="36"/>
    <col collapsed="false" customWidth="true" hidden="false" outlineLevel="0" max="9" min="9" style="0" width="22"/>
    <col collapsed="false" customWidth="true" hidden="false" outlineLevel="0" max="10" min="10" style="0" width="3"/>
  </cols>
  <sheetData>
    <row r="1" customFormat="false" ht="7.5" hidden="false" customHeight="true" outlineLevel="0" collapsed="false">
      <c r="A1" s="1"/>
      <c r="B1" s="1"/>
      <c r="C1" s="1"/>
      <c r="D1" s="1"/>
      <c r="E1" s="1"/>
      <c r="F1" s="1"/>
      <c r="G1" s="1"/>
      <c r="H1" s="1"/>
      <c r="I1" s="1"/>
      <c r="J1" s="1"/>
    </row>
    <row r="2" customFormat="false" ht="30" hidden="false" customHeight="true" outlineLevel="0" collapsed="false">
      <c r="A2" s="1"/>
      <c r="B2" s="2" t="s">
        <v>47</v>
      </c>
      <c r="C2" s="1"/>
      <c r="D2" s="1"/>
      <c r="E2" s="1"/>
      <c r="F2" s="1"/>
      <c r="G2" s="1"/>
      <c r="H2" s="1"/>
      <c r="I2" s="1"/>
      <c r="J2" s="1"/>
    </row>
    <row r="3" customFormat="false" ht="19.5" hidden="false" customHeight="true" outlineLevel="0" collapsed="false">
      <c r="A3" s="1"/>
      <c r="B3" s="3" t="s">
        <v>60</v>
      </c>
      <c r="C3" s="1"/>
      <c r="D3" s="1"/>
      <c r="E3" s="1"/>
      <c r="F3" s="1"/>
      <c r="G3" s="1"/>
      <c r="H3" s="1"/>
      <c r="I3" s="1"/>
      <c r="J3" s="1"/>
    </row>
    <row r="4" customFormat="false" ht="7.5" hidden="false" customHeight="true" outlineLevel="0" collapsed="false">
      <c r="A4" s="1"/>
      <c r="B4" s="1"/>
      <c r="C4" s="1"/>
      <c r="D4" s="1"/>
      <c r="E4" s="1"/>
      <c r="F4" s="1"/>
      <c r="G4" s="1"/>
      <c r="H4" s="1"/>
      <c r="I4" s="1"/>
      <c r="J4" s="1"/>
    </row>
    <row r="5" customFormat="false" ht="3" hidden="false" customHeight="true" outlineLevel="0" collapsed="false">
      <c r="A5" s="4"/>
      <c r="B5" s="4"/>
      <c r="C5" s="4"/>
      <c r="D5" s="4"/>
      <c r="E5" s="4"/>
      <c r="F5" s="4"/>
      <c r="G5" s="4"/>
      <c r="H5" s="4"/>
      <c r="I5" s="4"/>
      <c r="J5" s="4"/>
    </row>
    <row r="7" customFormat="false" ht="19.5" hidden="false" customHeight="true" outlineLevel="0" collapsed="false">
      <c r="B7" s="5" t="s">
        <v>61</v>
      </c>
      <c r="C7" s="6"/>
      <c r="D7" s="6"/>
      <c r="E7" s="6"/>
      <c r="F7" s="6"/>
      <c r="H7" s="16"/>
      <c r="I7" s="17"/>
    </row>
    <row r="8" customFormat="false" ht="15" hidden="false" customHeight="true" outlineLevel="0" collapsed="false">
      <c r="B8" s="18" t="s">
        <v>62</v>
      </c>
      <c r="D8" s="19" t="n">
        <v>52000</v>
      </c>
      <c r="E8" s="20" t="s">
        <v>63</v>
      </c>
      <c r="F8" s="20"/>
      <c r="H8" s="21" t="s">
        <v>64</v>
      </c>
      <c r="I8" s="17"/>
    </row>
    <row r="9" customFormat="false" ht="15" hidden="false" customHeight="false" outlineLevel="0" collapsed="false">
      <c r="H9" s="16"/>
      <c r="I9" s="17"/>
    </row>
    <row r="10" customFormat="false" ht="15" hidden="false" customHeight="true" outlineLevel="0" collapsed="false">
      <c r="B10" s="18" t="s">
        <v>16</v>
      </c>
      <c r="D10" s="22" t="n">
        <v>40</v>
      </c>
      <c r="E10" s="20" t="s">
        <v>65</v>
      </c>
      <c r="F10" s="20"/>
      <c r="H10" s="23" t="s">
        <v>36</v>
      </c>
      <c r="I10" s="17"/>
    </row>
    <row r="11" customFormat="false" ht="15" hidden="false" customHeight="false" outlineLevel="0" collapsed="false">
      <c r="H11" s="24" t="n">
        <f aca="false">IF(AND(ISNUMBER(Sh_A),N(Sh_A)&gt;=0,N(Sh_A)&lt;1000000000000,ISNUMBER(Sh_H),N(Sh_H)&gt;0,N(Sh_H)&lt;=168,ISNUMBER(Sh_D),N(Sh_D)&gt;0,N(Sh_D)&lt;=7,N(Sh_H)&lt;=24*N(Sh_D),ISNUMBER(Sh_W),N(Sh_W)&gt;0,N(Sh_W)&lt;=52,OR(ISBLANK(Sh_P),ISNUMBER(Sh_P)),N(Sh_P)&gt;=0,N(Sh_W)+N(Sh_P)&lt;=52),Sh_A/(Sh_H*Sh_PW),"—")</f>
        <v>25</v>
      </c>
      <c r="I11" s="24"/>
    </row>
    <row r="12" customFormat="false" ht="15" hidden="false" customHeight="true" outlineLevel="0" collapsed="false">
      <c r="B12" s="18" t="s">
        <v>18</v>
      </c>
      <c r="D12" s="22" t="n">
        <v>5</v>
      </c>
      <c r="E12" s="20" t="s">
        <v>66</v>
      </c>
      <c r="F12" s="20"/>
      <c r="H12" s="24"/>
      <c r="I12" s="24"/>
    </row>
    <row r="13" customFormat="false" ht="15" hidden="false" customHeight="false" outlineLevel="0" collapsed="false">
      <c r="H13" s="16"/>
      <c r="I13" s="17"/>
    </row>
    <row r="14" customFormat="false" ht="15" hidden="false" customHeight="true" outlineLevel="0" collapsed="false">
      <c r="B14" s="18" t="s">
        <v>20</v>
      </c>
      <c r="D14" s="22" t="n">
        <v>52</v>
      </c>
      <c r="E14" s="20" t="s">
        <v>67</v>
      </c>
      <c r="F14" s="20"/>
      <c r="H14" s="25" t="s">
        <v>68</v>
      </c>
      <c r="I14" s="26" t="n">
        <f aca="false">IF(AND(ISNUMBER(Sh_A),N(Sh_A)&gt;=0,N(Sh_A)&lt;1000000000000,ISNUMBER(Sh_H),N(Sh_H)&gt;0,N(Sh_H)&lt;=168,ISNUMBER(Sh_D),N(Sh_D)&gt;0,N(Sh_D)&lt;=7,N(Sh_H)&lt;=24*N(Sh_D),ISNUMBER(Sh_W),N(Sh_W)&gt;0,N(Sh_W)&lt;=52,OR(ISBLANK(Sh_P),ISNUMBER(Sh_P)),N(Sh_P)&gt;=0,N(Sh_W)+N(Sh_P)&lt;=52),Sh_A/(Sh_D*Sh_PW),"—")</f>
        <v>200</v>
      </c>
    </row>
    <row r="15" customFormat="false" ht="15" hidden="false" customHeight="false" outlineLevel="0" collapsed="false">
      <c r="H15" s="25" t="s">
        <v>69</v>
      </c>
      <c r="I15" s="26" t="n">
        <f aca="false">IF(AND(ISNUMBER(Sh_A),N(Sh_A)&gt;=0,N(Sh_A)&lt;1000000000000,ISNUMBER(Sh_H),N(Sh_H)&gt;0,N(Sh_H)&lt;=168,ISNUMBER(Sh_D),N(Sh_D)&gt;0,N(Sh_D)&lt;=7,N(Sh_H)&lt;=24*N(Sh_D),ISNUMBER(Sh_W),N(Sh_W)&gt;0,N(Sh_W)&lt;=52,OR(ISBLANK(Sh_P),ISNUMBER(Sh_P)),N(Sh_P)&gt;=0,N(Sh_W)+N(Sh_P)&lt;=52),Sh_A/Sh_PW,"—")</f>
        <v>1000</v>
      </c>
    </row>
    <row r="16" customFormat="false" ht="15" hidden="false" customHeight="true" outlineLevel="0" collapsed="false">
      <c r="B16" s="18" t="s">
        <v>70</v>
      </c>
      <c r="D16" s="22"/>
      <c r="E16" s="20" t="s">
        <v>71</v>
      </c>
      <c r="F16" s="20"/>
      <c r="H16" s="25" t="s">
        <v>40</v>
      </c>
      <c r="I16" s="26" t="n">
        <f aca="false">IF(AND(ISNUMBER(Sh_A),N(Sh_A)&gt;=0,N(Sh_A)&lt;1000000000000,ISNUMBER(Sh_H),N(Sh_H)&gt;0,N(Sh_H)&lt;=168,ISNUMBER(Sh_D),N(Sh_D)&gt;0,N(Sh_D)&lt;=7,N(Sh_H)&lt;=24*N(Sh_D),ISNUMBER(Sh_W),N(Sh_W)&gt;0,N(Sh_W)&lt;=52,OR(ISBLANK(Sh_P),ISNUMBER(Sh_P)),N(Sh_P)&gt;=0,N(Sh_W)+N(Sh_P)&lt;=52),Sh_A/12,"—")</f>
        <v>4333.33333333333</v>
      </c>
    </row>
    <row r="17" customFormat="false" ht="15" hidden="false" customHeight="false" outlineLevel="0" collapsed="false">
      <c r="H17" s="25" t="s">
        <v>38</v>
      </c>
      <c r="I17" s="26" t="n">
        <f aca="false">IF(AND(ISNUMBER(Sh_A),N(Sh_A)&gt;=0,N(Sh_A)&lt;1000000000000,ISNUMBER(Sh_H),N(Sh_H)&gt;0,N(Sh_H)&lt;=168,ISNUMBER(Sh_D),N(Sh_D)&gt;0,N(Sh_D)&lt;=7,N(Sh_H)&lt;=24*N(Sh_D),ISNUMBER(Sh_W),N(Sh_W)&gt;0,N(Sh_W)&lt;=52,OR(ISBLANK(Sh_P),ISNUMBER(Sh_P)),N(Sh_P)&gt;=0,N(Sh_W)+N(Sh_P)&lt;=52),Sh_A/(Sh_H*Sh_W),"—")</f>
        <v>25</v>
      </c>
    </row>
    <row r="18" customFormat="false" ht="15" hidden="false" customHeight="false" outlineLevel="0" collapsed="false">
      <c r="B18" s="18" t="s">
        <v>72</v>
      </c>
      <c r="D18" s="27" t="n">
        <f aca="false">IF(AND(ISNUMBER(Sh_W),OR(ISBLANK(Sh_P),ISNUMBER(Sh_P))),Sh_W+N(Sh_P),"—")</f>
        <v>52</v>
      </c>
      <c r="H18" s="25" t="s">
        <v>73</v>
      </c>
      <c r="I18" s="28" t="n">
        <f aca="false">IF(AND(ISNUMBER(Sh_A),N(Sh_A)&gt;=0,N(Sh_A)&lt;1000000000000,ISNUMBER(Sh_H),N(Sh_H)&gt;0,N(Sh_H)&lt;=168,ISNUMBER(Sh_D),N(Sh_D)&gt;0,N(Sh_D)&lt;=7,N(Sh_H)&lt;=24*N(Sh_D),ISNUMBER(Sh_W),N(Sh_W)&gt;0,N(Sh_W)&lt;=52,OR(ISBLANK(Sh_P),ISNUMBER(Sh_P)),N(Sh_P)&gt;=0,N(Sh_W)+N(Sh_P)&lt;=52),Sh_H*Sh_PW,"—")</f>
        <v>2080</v>
      </c>
    </row>
    <row r="19" customFormat="false" ht="15" hidden="false" customHeight="false" outlineLevel="0" collapsed="false">
      <c r="H19" s="16"/>
      <c r="I19" s="17"/>
    </row>
    <row r="20" customFormat="false" ht="25.5" hidden="false" customHeight="true" outlineLevel="0" collapsed="false">
      <c r="B20" s="29" t="str">
        <f aca="false">IF(AND(ISNUMBER(Sh_A),N(Sh_A)&gt;=0,N(Sh_A)&lt;1000000000000,ISNUMBER(Sh_H),N(Sh_H)&gt;0,N(Sh_H)&lt;=168,ISNUMBER(Sh_D),N(Sh_D)&gt;0,N(Sh_D)&lt;=7,N(Sh_H)&lt;=24*N(Sh_D),ISNUMBER(Sh_W),N(Sh_W)&gt;0,N(Sh_W)&lt;=52,OR(ISBLANK(Sh_P),ISNUMBER(Sh_P)),N(Sh_P)&gt;=0,N(Sh_W)+N(Sh_P)&lt;=52),"Assumptions: "&amp;Sh_H&amp;" hour"&amp;IF(Sh_H=1,"","s")&amp;" a week × "&amp;Sh_PW&amp;" paid week"&amp;IF(Sh_PW=1,"","s")&amp;" = "&amp;IF(ROUND(Sh_H*Sh_PW,2)=INT(Sh_H*Sh_PW),TEXT(Sh_H*Sh_PW,"#,##0"),TEXT(ROUND(Sh_H*Sh_PW,2),"#,##0.##"))&amp;" paid hours a year; "&amp;Sh_D&amp;" working day"&amp;IF(Sh_D=1,"","s")&amp;" a week; "&amp;N(Sh_P)&amp;" paid week"&amp;IF(N(Sh_P)=1,"","s")&amp;" off; monthly = annual ÷ 12. Gross pay before tax.","Assumptions appear here once every field is valid.")</f>
        <v>Assumptions: 40 hours a week × 52 paid weeks = 2,080 paid hours a year; 5 working days a week; 0 paid weeks off; monthly = annual ÷ 12. Gross pay before tax.</v>
      </c>
      <c r="C20" s="29"/>
      <c r="D20" s="29"/>
      <c r="E20" s="29"/>
      <c r="F20" s="29"/>
      <c r="H20" s="16"/>
      <c r="I20" s="17"/>
    </row>
    <row r="21" customFormat="false" ht="15" hidden="false" customHeight="false" outlineLevel="0" collapsed="false">
      <c r="B21" s="29"/>
      <c r="C21" s="29"/>
      <c r="D21" s="29"/>
      <c r="E21" s="29"/>
      <c r="F21" s="29"/>
      <c r="H21" s="16"/>
      <c r="I21" s="17"/>
    </row>
    <row r="23" customFormat="false" ht="19.5" hidden="false" customHeight="true" outlineLevel="0" collapsed="false">
      <c r="B23" s="15" t="s">
        <v>74</v>
      </c>
      <c r="C23" s="15"/>
      <c r="D23" s="15"/>
      <c r="E23" s="15"/>
      <c r="F23" s="15"/>
      <c r="H23" s="5" t="s">
        <v>75</v>
      </c>
      <c r="I23" s="6"/>
    </row>
    <row r="24" customFormat="false" ht="15" hidden="false" customHeight="false" outlineLevel="0" collapsed="false">
      <c r="H24" s="30" t="str">
        <f aca="false">IF(NOT(AND(ISNUMBER(Sh_A),N(Sh_A)&gt;=0,N(Sh_A)&lt;1000000000000,ISNUMBER(Sh_H),N(Sh_H)&gt;0,N(Sh_H)&lt;=168,ISNUMBER(Sh_D),N(Sh_D)&gt;0,N(Sh_D)&lt;=7,N(Sh_H)&lt;=24*N(Sh_D),ISNUMBER(Sh_W),N(Sh_W)&gt;0,N(Sh_W)&lt;=52,OR(ISBLANK(Sh_P),ISNUMBER(Sh_P)),N(Sh_P)&gt;=0,N(Sh_W)+N(Sh_P)&lt;=52)),IF(NOT(ISNUMBER(Sh_A)),"Enter the annual salary to see a result.",IF(Sh_A&lt;0,"Enter the annual salary as a positive number.",IF(Sh_A&gt;=1000000000000,"Enter an amount below 1,000,000,000,000.",IF(NOT(ISNUMBER(Sh_H)),"Enter the hours worked per week.",IF(OR(Sh_H&lt;=0,Sh_H&gt;168),"Enter hours per week above 0 and no more than 168.",IF(NOT(ISNUMBER(Sh_D)),"Enter the working days per week.",IF(OR(Sh_D&lt;=0,Sh_D&gt;7),"Enter working days per week above 0 and no more than 7.",IF(Sh_H/Sh_D&gt;24,"Those hours and days add up to more than 24 hours a day — check both figures.",IF(NOT(ISNUMBER(Sh_W)),"Enter the weeks worked per year.",IF(OR(Sh_W&lt;=0,Sh_W&gt;52),"Enter weeks worked per year above 0 and no more than 52.",IF(NOT(OR(ISBLANK(Sh_P),ISNUMBER(Sh_P))),"Enter paid weeks off as a number, or leave it blank.",IF(N(Sh_P)&lt;0,"Enter paid weeks off as zero or a positive number.","Weeks worked plus paid weeks off come to "&amp;ROUND(Sh_W+N(Sh_P),6)&amp;" — they can’t be more than 52.")))))))))))),IF(Sh_A=0,"A salary of 0.00 gives 0.00 at every level — enter the salary you want to convert.","A salary of "&amp;TEXT(ROUND(Sh_A,2),"#,##0.00")&amp;" paid over "&amp;Sh_PW&amp;" week"&amp;IF(Sh_PW=1,"","s")&amp;" of "&amp;Sh_H&amp;" hour"&amp;IF(Sh_H=1,"","s")&amp;" is "&amp;TEXT(ROUND(Sh_Hourly,2),"#,##0.00")&amp;" an hour, "&amp;TEXT(ROUND(Sh_Daily,2),"#,##0.00")&amp;" a day and "&amp;TEXT(ROUND(Sh_Weekly,2),"#,##0.00")&amp;" a week, or "&amp;TEXT(ROUND(Sh_Monthly,2),"#,##0.00")&amp;" a month on average."&amp;IF(N(Sh_P)&gt;0," Because "&amp;N(Sh_P)&amp;" week"&amp;IF(N(Sh_P)=1,"","s")&amp;IF(N(Sh_P)=1," is"," are")&amp;" paid but not worked, each hour actually worked earns "&amp;TEXT(ROUND(Sh_Worked,2),"#,##0.00")&amp;".","")&amp;IF(Sh_PW&lt;52," No pay is assumed for the other "&amp;ROUND(52-Sh_PW,6)&amp;" week"&amp;IF(ROUND(52-Sh_PW,6)=1,"","s")&amp;" of the year.","")))</f>
        <v>A salary of 52,000.00 paid over 52 weeks of 40 hours is 25.00 an hour, 200.00 a day and 1,000.00 a week, or 4,333.33 a month on average.</v>
      </c>
      <c r="I24" s="30"/>
    </row>
    <row r="25" customFormat="false" ht="15" hidden="false" customHeight="false" outlineLevel="0" collapsed="false">
      <c r="H25" s="30"/>
      <c r="I25" s="30"/>
    </row>
    <row r="26" customFormat="false" ht="15" hidden="false" customHeight="false" outlineLevel="0" collapsed="false">
      <c r="H26" s="30"/>
      <c r="I26" s="30"/>
    </row>
    <row r="27" customFormat="false" ht="15" hidden="false" customHeight="false" outlineLevel="0" collapsed="false">
      <c r="H27" s="30"/>
      <c r="I27" s="30"/>
    </row>
    <row r="28" customFormat="false" ht="15" hidden="false" customHeight="false" outlineLevel="0" collapsed="false">
      <c r="H28" s="30"/>
      <c r="I28" s="30"/>
    </row>
    <row r="29" customFormat="false" ht="15" hidden="false" customHeight="false" outlineLevel="0" collapsed="false">
      <c r="H29" s="30"/>
      <c r="I29" s="30"/>
    </row>
  </sheetData>
  <mergeCells count="9">
    <mergeCell ref="E8:F8"/>
    <mergeCell ref="E10:F10"/>
    <mergeCell ref="H11:I12"/>
    <mergeCell ref="E12:F12"/>
    <mergeCell ref="E14:F14"/>
    <mergeCell ref="E16:F16"/>
    <mergeCell ref="B20:F21"/>
    <mergeCell ref="B23:F23"/>
    <mergeCell ref="H24:I29"/>
  </mergeCells>
  <conditionalFormatting sqref="H11">
    <cfRule type="expression" priority="2" aboveAverage="0" equalAverage="0" bottom="0" percent="0" rank="0" text="" dxfId="0">
      <formula>AND(ISNUMBER($H$11),$H$11&lt;0)</formula>
    </cfRule>
  </conditionalFormatting>
  <conditionalFormatting sqref="I14">
    <cfRule type="expression" priority="3" aboveAverage="0" equalAverage="0" bottom="0" percent="0" rank="0" text="" dxfId="1">
      <formula>AND(ISNUMBER($I$14),$I$14&lt;0)</formula>
    </cfRule>
  </conditionalFormatting>
  <conditionalFormatting sqref="I15">
    <cfRule type="expression" priority="4" aboveAverage="0" equalAverage="0" bottom="0" percent="0" rank="0" text="" dxfId="1">
      <formula>AND(ISNUMBER($I$15),$I$15&lt;0)</formula>
    </cfRule>
  </conditionalFormatting>
  <conditionalFormatting sqref="I16">
    <cfRule type="expression" priority="5" aboveAverage="0" equalAverage="0" bottom="0" percent="0" rank="0" text="" dxfId="1">
      <formula>AND(ISNUMBER($I$16),$I$16&lt;0)</formula>
    </cfRule>
  </conditionalFormatting>
  <conditionalFormatting sqref="I17">
    <cfRule type="expression" priority="6" aboveAverage="0" equalAverage="0" bottom="0" percent="0" rank="0" text="" dxfId="1">
      <formula>AND(ISNUMBER($I$17),$I$17&lt;0)</formula>
    </cfRule>
  </conditionalFormatting>
  <conditionalFormatting sqref="I18">
    <cfRule type="expression" priority="7" aboveAverage="0" equalAverage="0" bottom="0" percent="0" rank="0" text="" dxfId="1">
      <formula>AND(ISNUMBER($I$18),$I$18&lt;0)</formula>
    </cfRule>
  </conditionalFormatting>
  <dataValidations count="1">
    <dataValidation allowBlank="true" error="Enter zero or a positive number." errorStyle="stop" errorTitle="Value" operator="greaterThanOrEqual" showDropDown="false" showErrorMessage="true" showInputMessage="false" sqref="D8 D10 D12 D14 D16" type="decimal">
      <formula1>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563EB"/>
    <pageSetUpPr fitToPage="true"/>
  </sheetPr>
  <dimension ref="A1:J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4"/>
    <col collapsed="false" customWidth="true" hidden="false" outlineLevel="0" max="3" min="3" style="0" width="14"/>
    <col collapsed="false" customWidth="true" hidden="false" outlineLevel="0" max="4" min="4" style="0" width="16"/>
    <col collapsed="false" customWidth="true" hidden="false" outlineLevel="0" max="6" min="5" style="0" width="18"/>
    <col collapsed="false" customWidth="true" hidden="false" outlineLevel="0" max="7" min="7" style="0" width="3"/>
    <col collapsed="false" customWidth="true" hidden="false" outlineLevel="0" max="8" min="8" style="0" width="36"/>
    <col collapsed="false" customWidth="true" hidden="false" outlineLevel="0" max="9" min="9" style="0" width="22"/>
    <col collapsed="false" customWidth="true" hidden="false" outlineLevel="0" max="10" min="10" style="0" width="3"/>
  </cols>
  <sheetData>
    <row r="1" customFormat="false" ht="7.5" hidden="false" customHeight="true" outlineLevel="0" collapsed="false">
      <c r="A1" s="1"/>
      <c r="B1" s="1"/>
      <c r="C1" s="1"/>
      <c r="D1" s="1"/>
      <c r="E1" s="1"/>
      <c r="F1" s="1"/>
      <c r="G1" s="1"/>
      <c r="H1" s="1"/>
      <c r="I1" s="1"/>
      <c r="J1" s="1"/>
    </row>
    <row r="2" customFormat="false" ht="30" hidden="false" customHeight="true" outlineLevel="0" collapsed="false">
      <c r="A2" s="1"/>
      <c r="B2" s="2" t="s">
        <v>49</v>
      </c>
      <c r="C2" s="1"/>
      <c r="D2" s="1"/>
      <c r="E2" s="1"/>
      <c r="F2" s="1"/>
      <c r="G2" s="1"/>
      <c r="H2" s="1"/>
      <c r="I2" s="1"/>
      <c r="J2" s="1"/>
    </row>
    <row r="3" customFormat="false" ht="19.5" hidden="false" customHeight="true" outlineLevel="0" collapsed="false">
      <c r="A3" s="1"/>
      <c r="B3" s="3" t="s">
        <v>60</v>
      </c>
      <c r="C3" s="1"/>
      <c r="D3" s="1"/>
      <c r="E3" s="1"/>
      <c r="F3" s="1"/>
      <c r="G3" s="1"/>
      <c r="H3" s="1"/>
      <c r="I3" s="1"/>
      <c r="J3" s="1"/>
    </row>
    <row r="4" customFormat="false" ht="7.5" hidden="false" customHeight="true" outlineLevel="0" collapsed="false">
      <c r="A4" s="1"/>
      <c r="B4" s="1"/>
      <c r="C4" s="1"/>
      <c r="D4" s="1"/>
      <c r="E4" s="1"/>
      <c r="F4" s="1"/>
      <c r="G4" s="1"/>
      <c r="H4" s="1"/>
      <c r="I4" s="1"/>
      <c r="J4" s="1"/>
    </row>
    <row r="5" customFormat="false" ht="3" hidden="false" customHeight="true" outlineLevel="0" collapsed="false">
      <c r="A5" s="4"/>
      <c r="B5" s="4"/>
      <c r="C5" s="4"/>
      <c r="D5" s="4"/>
      <c r="E5" s="4"/>
      <c r="F5" s="4"/>
      <c r="G5" s="4"/>
      <c r="H5" s="4"/>
      <c r="I5" s="4"/>
      <c r="J5" s="4"/>
    </row>
    <row r="7" customFormat="false" ht="19.5" hidden="false" customHeight="true" outlineLevel="0" collapsed="false">
      <c r="B7" s="5" t="s">
        <v>61</v>
      </c>
      <c r="C7" s="6"/>
      <c r="D7" s="6"/>
      <c r="E7" s="6"/>
      <c r="F7" s="6"/>
      <c r="H7" s="16"/>
      <c r="I7" s="17"/>
    </row>
    <row r="8" customFormat="false" ht="15" hidden="false" customHeight="true" outlineLevel="0" collapsed="false">
      <c r="B8" s="18" t="s">
        <v>36</v>
      </c>
      <c r="D8" s="19" t="n">
        <v>25</v>
      </c>
      <c r="E8" s="20" t="s">
        <v>76</v>
      </c>
      <c r="F8" s="20"/>
      <c r="H8" s="21" t="s">
        <v>64</v>
      </c>
      <c r="I8" s="17"/>
    </row>
    <row r="9" customFormat="false" ht="15" hidden="false" customHeight="false" outlineLevel="0" collapsed="false">
      <c r="H9" s="16"/>
      <c r="I9" s="17"/>
    </row>
    <row r="10" customFormat="false" ht="15" hidden="false" customHeight="true" outlineLevel="0" collapsed="false">
      <c r="B10" s="18" t="s">
        <v>16</v>
      </c>
      <c r="D10" s="22" t="n">
        <v>40</v>
      </c>
      <c r="E10" s="20" t="s">
        <v>65</v>
      </c>
      <c r="F10" s="20"/>
      <c r="H10" s="23" t="s">
        <v>62</v>
      </c>
      <c r="I10" s="17"/>
    </row>
    <row r="11" customFormat="false" ht="15" hidden="false" customHeight="false" outlineLevel="0" collapsed="false">
      <c r="H11" s="24" t="n">
        <f aca="false">IF(AND(ISNUMBER(Hs_A),N(Hs_A)&gt;=0,N(Hs_A)&lt;1000000000000,ISNUMBER(Hs_H),N(Hs_H)&gt;0,N(Hs_H)&lt;=168,ISNUMBER(Hs_D),N(Hs_D)&gt;0,N(Hs_D)&lt;=7,N(Hs_H)&lt;=24*N(Hs_D),ISNUMBER(Hs_W),N(Hs_W)&gt;0,N(Hs_W)&lt;=52,OR(ISBLANK(Hs_P),ISNUMBER(Hs_P)),N(Hs_P)&gt;=0,N(Hs_W)+N(Hs_P)&lt;=52),Hs_Weekly*Hs_PW,"—")</f>
        <v>52000</v>
      </c>
      <c r="I11" s="24"/>
    </row>
    <row r="12" customFormat="false" ht="15" hidden="false" customHeight="true" outlineLevel="0" collapsed="false">
      <c r="B12" s="18" t="s">
        <v>18</v>
      </c>
      <c r="D12" s="22" t="n">
        <v>5</v>
      </c>
      <c r="E12" s="20" t="s">
        <v>66</v>
      </c>
      <c r="F12" s="20"/>
      <c r="H12" s="24"/>
      <c r="I12" s="24"/>
    </row>
    <row r="13" customFormat="false" ht="15" hidden="false" customHeight="false" outlineLevel="0" collapsed="false">
      <c r="H13" s="16"/>
      <c r="I13" s="17"/>
    </row>
    <row r="14" customFormat="false" ht="15" hidden="false" customHeight="true" outlineLevel="0" collapsed="false">
      <c r="B14" s="18" t="s">
        <v>20</v>
      </c>
      <c r="D14" s="22" t="n">
        <v>52</v>
      </c>
      <c r="E14" s="20" t="s">
        <v>67</v>
      </c>
      <c r="F14" s="20"/>
      <c r="H14" s="25" t="s">
        <v>69</v>
      </c>
      <c r="I14" s="26" t="n">
        <f aca="false">IF(AND(ISNUMBER(Hs_A),N(Hs_A)&gt;=0,N(Hs_A)&lt;1000000000000,ISNUMBER(Hs_H),N(Hs_H)&gt;0,N(Hs_H)&lt;=168,ISNUMBER(Hs_D),N(Hs_D)&gt;0,N(Hs_D)&lt;=7,N(Hs_H)&lt;=24*N(Hs_D),ISNUMBER(Hs_W),N(Hs_W)&gt;0,N(Hs_W)&lt;=52,OR(ISBLANK(Hs_P),ISNUMBER(Hs_P)),N(Hs_P)&gt;=0,N(Hs_W)+N(Hs_P)&lt;=52),Hs_A*Hs_H,"—")</f>
        <v>1000</v>
      </c>
    </row>
    <row r="15" customFormat="false" ht="15" hidden="false" customHeight="false" outlineLevel="0" collapsed="false">
      <c r="H15" s="25" t="s">
        <v>68</v>
      </c>
      <c r="I15" s="26" t="n">
        <f aca="false">IF(AND(ISNUMBER(Hs_A),N(Hs_A)&gt;=0,N(Hs_A)&lt;1000000000000,ISNUMBER(Hs_H),N(Hs_H)&gt;0,N(Hs_H)&lt;=168,ISNUMBER(Hs_D),N(Hs_D)&gt;0,N(Hs_D)&lt;=7,N(Hs_H)&lt;=24*N(Hs_D),ISNUMBER(Hs_W),N(Hs_W)&gt;0,N(Hs_W)&lt;=52,OR(ISBLANK(Hs_P),ISNUMBER(Hs_P)),N(Hs_P)&gt;=0,N(Hs_W)+N(Hs_P)&lt;=52),Hs_Weekly/Hs_D,"—")</f>
        <v>200</v>
      </c>
    </row>
    <row r="16" customFormat="false" ht="15" hidden="false" customHeight="true" outlineLevel="0" collapsed="false">
      <c r="B16" s="18" t="s">
        <v>70</v>
      </c>
      <c r="D16" s="22"/>
      <c r="E16" s="20" t="s">
        <v>71</v>
      </c>
      <c r="F16" s="20"/>
      <c r="H16" s="25" t="s">
        <v>40</v>
      </c>
      <c r="I16" s="26" t="n">
        <f aca="false">IF(AND(ISNUMBER(Hs_A),N(Hs_A)&gt;=0,N(Hs_A)&lt;1000000000000,ISNUMBER(Hs_H),N(Hs_H)&gt;0,N(Hs_H)&lt;=168,ISNUMBER(Hs_D),N(Hs_D)&gt;0,N(Hs_D)&lt;=7,N(Hs_H)&lt;=24*N(Hs_D),ISNUMBER(Hs_W),N(Hs_W)&gt;0,N(Hs_W)&lt;=52,OR(ISBLANK(Hs_P),ISNUMBER(Hs_P)),N(Hs_P)&gt;=0,N(Hs_W)+N(Hs_P)&lt;=52),Hs_Annual/12,"—")</f>
        <v>4333.33333333333</v>
      </c>
    </row>
    <row r="17" customFormat="false" ht="15" hidden="false" customHeight="false" outlineLevel="0" collapsed="false">
      <c r="H17" s="25" t="s">
        <v>77</v>
      </c>
      <c r="I17" s="28" t="n">
        <f aca="false">IF(AND(ISNUMBER(Hs_A),N(Hs_A)&gt;=0,N(Hs_A)&lt;1000000000000,ISNUMBER(Hs_H),N(Hs_H)&gt;0,N(Hs_H)&lt;=168,ISNUMBER(Hs_D),N(Hs_D)&gt;0,N(Hs_D)&lt;=7,N(Hs_H)&lt;=24*N(Hs_D),ISNUMBER(Hs_W),N(Hs_W)&gt;0,N(Hs_W)&lt;=52,OR(ISBLANK(Hs_P),ISNUMBER(Hs_P)),N(Hs_P)&gt;=0,N(Hs_W)+N(Hs_P)&lt;=52),Hs_H*Hs_PW,"—")</f>
        <v>2080</v>
      </c>
    </row>
    <row r="18" customFormat="false" ht="15" hidden="false" customHeight="false" outlineLevel="0" collapsed="false">
      <c r="B18" s="18" t="s">
        <v>72</v>
      </c>
      <c r="D18" s="27" t="n">
        <f aca="false">IF(AND(ISNUMBER(Hs_W),OR(ISBLANK(Hs_P),ISNUMBER(Hs_P))),Hs_W+N(Hs_P),"—")</f>
        <v>52</v>
      </c>
      <c r="H18" s="16"/>
      <c r="I18" s="17"/>
    </row>
    <row r="19" customFormat="false" ht="15" hidden="false" customHeight="false" outlineLevel="0" collapsed="false">
      <c r="H19" s="16"/>
      <c r="I19" s="17"/>
    </row>
    <row r="20" customFormat="false" ht="25.5" hidden="false" customHeight="true" outlineLevel="0" collapsed="false">
      <c r="B20" s="29" t="str">
        <f aca="false">IF(AND(ISNUMBER(Hs_A),N(Hs_A)&gt;=0,N(Hs_A)&lt;1000000000000,ISNUMBER(Hs_H),N(Hs_H)&gt;0,N(Hs_H)&lt;=168,ISNUMBER(Hs_D),N(Hs_D)&gt;0,N(Hs_D)&lt;=7,N(Hs_H)&lt;=24*N(Hs_D),ISNUMBER(Hs_W),N(Hs_W)&gt;0,N(Hs_W)&lt;=52,OR(ISBLANK(Hs_P),ISNUMBER(Hs_P)),N(Hs_P)&gt;=0,N(Hs_W)+N(Hs_P)&lt;=52),"Assumptions: "&amp;Hs_H&amp;" hour"&amp;IF(Hs_H=1,"","s")&amp;" a week × "&amp;Hs_PW&amp;" paid week"&amp;IF(Hs_PW=1,"","s")&amp;" = "&amp;IF(ROUND(Hs_H*Hs_PW,2)=INT(Hs_H*Hs_PW),TEXT(Hs_H*Hs_PW,"#,##0"),TEXT(ROUND(Hs_H*Hs_PW,2),"#,##0.##"))&amp;" paid hours a year; "&amp;Hs_D&amp;" working day"&amp;IF(Hs_D=1,"","s")&amp;" a week; "&amp;N(Hs_P)&amp;" paid week"&amp;IF(N(Hs_P)=1,"","s")&amp;" off; monthly = annual ÷ 12. Gross pay before tax.","Assumptions appear here once every field is valid.")</f>
        <v>Assumptions: 40 hours a week × 52 paid weeks = 2,080 paid hours a year; 5 working days a week; 0 paid weeks off; monthly = annual ÷ 12. Gross pay before tax.</v>
      </c>
      <c r="C20" s="29"/>
      <c r="D20" s="29"/>
      <c r="E20" s="29"/>
      <c r="F20" s="29"/>
      <c r="H20" s="16"/>
      <c r="I20" s="17"/>
    </row>
    <row r="21" customFormat="false" ht="15" hidden="false" customHeight="false" outlineLevel="0" collapsed="false">
      <c r="B21" s="29"/>
      <c r="C21" s="29"/>
      <c r="D21" s="29"/>
      <c r="E21" s="29"/>
      <c r="F21" s="29"/>
      <c r="H21" s="16"/>
      <c r="I21" s="17"/>
    </row>
    <row r="23" customFormat="false" ht="19.5" hidden="false" customHeight="true" outlineLevel="0" collapsed="false">
      <c r="B23" s="15" t="s">
        <v>74</v>
      </c>
      <c r="C23" s="15"/>
      <c r="D23" s="15"/>
      <c r="E23" s="15"/>
      <c r="F23" s="15"/>
      <c r="H23" s="5" t="s">
        <v>75</v>
      </c>
      <c r="I23" s="6"/>
    </row>
    <row r="24" customFormat="false" ht="15" hidden="false" customHeight="false" outlineLevel="0" collapsed="false">
      <c r="H24" s="30" t="str">
        <f aca="false">IF(NOT(AND(ISNUMBER(Hs_A),N(Hs_A)&gt;=0,N(Hs_A)&lt;1000000000000,ISNUMBER(Hs_H),N(Hs_H)&gt;0,N(Hs_H)&lt;=168,ISNUMBER(Hs_D),N(Hs_D)&gt;0,N(Hs_D)&lt;=7,N(Hs_H)&lt;=24*N(Hs_D),ISNUMBER(Hs_W),N(Hs_W)&gt;0,N(Hs_W)&lt;=52,OR(ISBLANK(Hs_P),ISNUMBER(Hs_P)),N(Hs_P)&gt;=0,N(Hs_W)+N(Hs_P)&lt;=52)),IF(NOT(ISNUMBER(Hs_A)),"Enter the hourly rate to see a result.",IF(Hs_A&lt;0,"Enter the hourly rate as a positive number.",IF(Hs_A&gt;=1000000000000,"Enter an amount below 1,000,000,000,000.",IF(NOT(ISNUMBER(Hs_H)),"Enter the hours worked per week.",IF(OR(Hs_H&lt;=0,Hs_H&gt;168),"Enter hours per week above 0 and no more than 168.",IF(NOT(ISNUMBER(Hs_D)),"Enter the working days per week.",IF(OR(Hs_D&lt;=0,Hs_D&gt;7),"Enter working days per week above 0 and no more than 7.",IF(Hs_H/Hs_D&gt;24,"Those hours and days add up to more than 24 hours a day — check both figures.",IF(NOT(ISNUMBER(Hs_W)),"Enter the weeks worked per year.",IF(OR(Hs_W&lt;=0,Hs_W&gt;52),"Enter weeks worked per year above 0 and no more than 52.",IF(NOT(OR(ISBLANK(Hs_P),ISNUMBER(Hs_P))),"Enter paid weeks off as a number, or leave it blank.",IF(N(Hs_P)&lt;0,"Enter paid weeks off as zero or a positive number.","Weeks worked plus paid weeks off come to "&amp;ROUND(Hs_W+N(Hs_P),6)&amp;" — they can’t be more than 52.")))))))))))),IF(Hs_A=0,"An hourly rate of 0.00 gives 0.00 at every level — enter the rate you want to convert.","At "&amp;TEXT(ROUND(Hs_A,2),"#,##0.00")&amp;" an hour for "&amp;Hs_H&amp;" hour"&amp;IF(Hs_H=1,"","s")&amp;" a week over "&amp;Hs_PW&amp;" paid week"&amp;IF(Hs_PW=1,"","s")&amp;", you earn "&amp;TEXT(ROUND(Hs_Annual,2),"#,##0.00")&amp;" a year — "&amp;TEXT(ROUND(Hs_Weekly,2),"#,##0.00")&amp;" a week, "&amp;TEXT(ROUND(Hs_Daily,2),"#,##0.00")&amp;" a day and "&amp;TEXT(ROUND(Hs_Monthly,2),"#,##0.00")&amp;" a month on average."&amp;IF(N(Hs_P)&gt;0," That includes "&amp;N(Hs_P)&amp;" paid week"&amp;IF(N(Hs_P)=1,"","s")&amp;" off.","")&amp;IF(Hs_PW&lt;52," No pay is assumed for the other "&amp;ROUND(52-Hs_PW,6)&amp;" week"&amp;IF(ROUND(52-Hs_PW,6)=1,"","s")&amp;" of the year.","")))</f>
        <v>At 25.00 an hour for 40 hours a week over 52 paid weeks, you earn 52,000.00 a year — 1,000.00 a week, 200.00 a day and 4,333.33 a month on average.</v>
      </c>
      <c r="I24" s="30"/>
    </row>
    <row r="25" customFormat="false" ht="15" hidden="false" customHeight="false" outlineLevel="0" collapsed="false">
      <c r="H25" s="30"/>
      <c r="I25" s="30"/>
    </row>
    <row r="26" customFormat="false" ht="15" hidden="false" customHeight="false" outlineLevel="0" collapsed="false">
      <c r="H26" s="30"/>
      <c r="I26" s="30"/>
    </row>
    <row r="27" customFormat="false" ht="15" hidden="false" customHeight="false" outlineLevel="0" collapsed="false">
      <c r="H27" s="30"/>
      <c r="I27" s="30"/>
    </row>
    <row r="28" customFormat="false" ht="15" hidden="false" customHeight="false" outlineLevel="0" collapsed="false">
      <c r="H28" s="30"/>
      <c r="I28" s="30"/>
    </row>
    <row r="29" customFormat="false" ht="15" hidden="false" customHeight="false" outlineLevel="0" collapsed="false">
      <c r="H29" s="30"/>
      <c r="I29" s="30"/>
    </row>
  </sheetData>
  <mergeCells count="9">
    <mergeCell ref="E8:F8"/>
    <mergeCell ref="E10:F10"/>
    <mergeCell ref="H11:I12"/>
    <mergeCell ref="E12:F12"/>
    <mergeCell ref="E14:F14"/>
    <mergeCell ref="E16:F16"/>
    <mergeCell ref="B20:F21"/>
    <mergeCell ref="B23:F23"/>
    <mergeCell ref="H24:I29"/>
  </mergeCells>
  <conditionalFormatting sqref="H11">
    <cfRule type="expression" priority="2" aboveAverage="0" equalAverage="0" bottom="0" percent="0" rank="0" text="" dxfId="0">
      <formula>AND(ISNUMBER($H$11),$H$11&lt;0)</formula>
    </cfRule>
  </conditionalFormatting>
  <conditionalFormatting sqref="I14">
    <cfRule type="expression" priority="3" aboveAverage="0" equalAverage="0" bottom="0" percent="0" rank="0" text="" dxfId="1">
      <formula>AND(ISNUMBER($I$14),$I$14&lt;0)</formula>
    </cfRule>
  </conditionalFormatting>
  <conditionalFormatting sqref="I15">
    <cfRule type="expression" priority="4" aboveAverage="0" equalAverage="0" bottom="0" percent="0" rank="0" text="" dxfId="1">
      <formula>AND(ISNUMBER($I$15),$I$15&lt;0)</formula>
    </cfRule>
  </conditionalFormatting>
  <conditionalFormatting sqref="I16">
    <cfRule type="expression" priority="5" aboveAverage="0" equalAverage="0" bottom="0" percent="0" rank="0" text="" dxfId="1">
      <formula>AND(ISNUMBER($I$16),$I$16&lt;0)</formula>
    </cfRule>
  </conditionalFormatting>
  <conditionalFormatting sqref="I17">
    <cfRule type="expression" priority="6" aboveAverage="0" equalAverage="0" bottom="0" percent="0" rank="0" text="" dxfId="1">
      <formula>AND(ISNUMBER($I$17),$I$17&lt;0)</formula>
    </cfRule>
  </conditionalFormatting>
  <dataValidations count="1">
    <dataValidation allowBlank="true" error="Enter zero or a positive number." errorStyle="stop" errorTitle="Value" operator="greaterThanOrEqual" showDropDown="false" showErrorMessage="true" showInputMessage="false" sqref="D8 D10 D12 D14 D16" type="decimal">
      <formula1>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G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6"/>
    <col collapsed="false" customWidth="true" hidden="false" outlineLevel="0" max="5" min="3" style="0" width="16"/>
    <col collapsed="false" customWidth="true" hidden="false" outlineLevel="0" max="6" min="6" style="0" width="40"/>
    <col collapsed="false" customWidth="true" hidden="false" outlineLevel="0" max="7" min="7" style="0" width="3"/>
  </cols>
  <sheetData>
    <row r="1" customFormat="false" ht="7.5" hidden="false" customHeight="true" outlineLevel="0" collapsed="false">
      <c r="A1" s="1"/>
      <c r="B1" s="1"/>
      <c r="C1" s="1"/>
      <c r="D1" s="1"/>
      <c r="E1" s="1"/>
      <c r="F1" s="1"/>
      <c r="G1" s="1"/>
    </row>
    <row r="2" customFormat="false" ht="30" hidden="false" customHeight="true" outlineLevel="0" collapsed="false">
      <c r="A2" s="1"/>
      <c r="B2" s="2" t="s">
        <v>51</v>
      </c>
      <c r="C2" s="1"/>
      <c r="D2" s="1"/>
      <c r="E2" s="1"/>
      <c r="F2" s="1"/>
      <c r="G2" s="1"/>
    </row>
    <row r="3" customFormat="false" ht="19.5" hidden="false" customHeight="true" outlineLevel="0" collapsed="false">
      <c r="A3" s="1"/>
      <c r="B3" s="3" t="s">
        <v>78</v>
      </c>
      <c r="C3" s="1"/>
      <c r="D3" s="1"/>
      <c r="E3" s="1"/>
      <c r="F3" s="1"/>
      <c r="G3" s="1"/>
    </row>
    <row r="4" customFormat="false" ht="7.5" hidden="false" customHeight="true" outlineLevel="0" collapsed="false">
      <c r="A4" s="1"/>
      <c r="B4" s="1"/>
      <c r="C4" s="1"/>
      <c r="D4" s="1"/>
      <c r="E4" s="1"/>
      <c r="F4" s="1"/>
      <c r="G4" s="1"/>
    </row>
    <row r="5" customFormat="false" ht="3" hidden="false" customHeight="true" outlineLevel="0" collapsed="false">
      <c r="A5" s="4"/>
      <c r="B5" s="4"/>
      <c r="C5" s="4"/>
      <c r="D5" s="4"/>
      <c r="E5" s="4"/>
      <c r="F5" s="4"/>
      <c r="G5" s="4"/>
    </row>
    <row r="7" customFormat="false" ht="19.5" hidden="false" customHeight="true" outlineLevel="0" collapsed="false">
      <c r="B7" s="5" t="s">
        <v>79</v>
      </c>
      <c r="C7" s="6"/>
      <c r="D7" s="6"/>
      <c r="E7" s="6"/>
      <c r="F7" s="6"/>
    </row>
    <row r="8" customFormat="false" ht="30" hidden="false" customHeight="true" outlineLevel="0" collapsed="false">
      <c r="B8" s="7" t="s">
        <v>80</v>
      </c>
      <c r="C8" s="7"/>
      <c r="D8" s="7"/>
      <c r="E8" s="7"/>
      <c r="F8" s="7"/>
    </row>
    <row r="9" customFormat="false" ht="15" hidden="false" customHeight="false" outlineLevel="0" collapsed="false">
      <c r="B9" s="18" t="s">
        <v>81</v>
      </c>
      <c r="C9" s="19" t="n">
        <v>52000</v>
      </c>
    </row>
    <row r="10" customFormat="false" ht="15" hidden="false" customHeight="false" outlineLevel="0" collapsed="false">
      <c r="B10" s="18" t="s">
        <v>82</v>
      </c>
      <c r="C10" s="22" t="n">
        <v>40</v>
      </c>
    </row>
    <row r="11" customFormat="false" ht="15" hidden="false" customHeight="false" outlineLevel="0" collapsed="false">
      <c r="B11" s="18" t="s">
        <v>83</v>
      </c>
      <c r="C11" s="22" t="n">
        <v>48</v>
      </c>
    </row>
    <row r="12" customFormat="false" ht="15" hidden="false" customHeight="false" outlineLevel="0" collapsed="false">
      <c r="B12" s="18" t="s">
        <v>22</v>
      </c>
      <c r="C12" s="22" t="n">
        <v>4</v>
      </c>
    </row>
    <row r="13" customFormat="false" ht="15" hidden="false" customHeight="true" outlineLevel="0" collapsed="false">
      <c r="B13" s="31" t="s">
        <v>84</v>
      </c>
      <c r="C13" s="32" t="n">
        <f aca="false">C9/(C10*(C11+C12))</f>
        <v>25</v>
      </c>
      <c r="D13" s="20" t="s">
        <v>85</v>
      </c>
      <c r="E13" s="20"/>
      <c r="F13" s="20"/>
    </row>
    <row r="14" customFormat="false" ht="15" hidden="false" customHeight="true" outlineLevel="0" collapsed="false">
      <c r="B14" s="31" t="s">
        <v>38</v>
      </c>
      <c r="C14" s="32" t="n">
        <f aca="false">C9/(C10*C11)</f>
        <v>27.0833333333333</v>
      </c>
      <c r="D14" s="20" t="s">
        <v>86</v>
      </c>
      <c r="E14" s="20"/>
      <c r="F14" s="20"/>
    </row>
    <row r="16" customFormat="false" ht="19.5" hidden="false" customHeight="true" outlineLevel="0" collapsed="false">
      <c r="B16" s="5" t="s">
        <v>87</v>
      </c>
      <c r="C16" s="6"/>
      <c r="D16" s="6"/>
      <c r="E16" s="6"/>
      <c r="F16" s="6"/>
    </row>
    <row r="17" customFormat="false" ht="30" hidden="false" customHeight="true" outlineLevel="0" collapsed="false">
      <c r="B17" s="7" t="s">
        <v>88</v>
      </c>
      <c r="C17" s="7"/>
      <c r="D17" s="7"/>
      <c r="E17" s="7"/>
      <c r="F17" s="7"/>
    </row>
    <row r="18" customFormat="false" ht="15" hidden="false" customHeight="false" outlineLevel="0" collapsed="false">
      <c r="B18" s="18" t="s">
        <v>81</v>
      </c>
      <c r="C18" s="19" t="n">
        <v>30000</v>
      </c>
    </row>
    <row r="19" customFormat="false" ht="15" hidden="false" customHeight="false" outlineLevel="0" collapsed="false">
      <c r="B19" s="18" t="s">
        <v>82</v>
      </c>
      <c r="C19" s="22" t="n">
        <v>20</v>
      </c>
    </row>
    <row r="20" customFormat="false" ht="15" hidden="false" customHeight="false" outlineLevel="0" collapsed="false">
      <c r="B20" s="18" t="s">
        <v>89</v>
      </c>
      <c r="C20" s="22" t="n">
        <v>4</v>
      </c>
    </row>
    <row r="21" customFormat="false" ht="15" hidden="false" customHeight="true" outlineLevel="0" collapsed="false">
      <c r="B21" s="31" t="s">
        <v>36</v>
      </c>
      <c r="C21" s="32" t="n">
        <f aca="false">C18/(C19*52)</f>
        <v>28.8461538461538</v>
      </c>
      <c r="D21" s="20" t="s">
        <v>90</v>
      </c>
      <c r="E21" s="20"/>
      <c r="F21" s="20"/>
    </row>
    <row r="22" customFormat="false" ht="15" hidden="false" customHeight="true" outlineLevel="0" collapsed="false">
      <c r="B22" s="31" t="s">
        <v>69</v>
      </c>
      <c r="C22" s="32" t="n">
        <f aca="false">C18/52</f>
        <v>576.923076923077</v>
      </c>
      <c r="D22" s="20" t="s">
        <v>91</v>
      </c>
      <c r="E22" s="20"/>
      <c r="F22" s="20"/>
    </row>
    <row r="23" customFormat="false" ht="15" hidden="false" customHeight="true" outlineLevel="0" collapsed="false">
      <c r="B23" s="31" t="s">
        <v>68</v>
      </c>
      <c r="C23" s="32" t="n">
        <f aca="false">C22/C20</f>
        <v>144.230769230769</v>
      </c>
      <c r="D23" s="20" t="s">
        <v>92</v>
      </c>
      <c r="E23" s="20"/>
      <c r="F23" s="20"/>
    </row>
    <row r="25" customFormat="false" ht="19.5" hidden="false" customHeight="true" outlineLevel="0" collapsed="false">
      <c r="B25" s="5" t="s">
        <v>93</v>
      </c>
      <c r="C25" s="6"/>
      <c r="D25" s="6"/>
      <c r="E25" s="6"/>
      <c r="F25" s="6"/>
    </row>
    <row r="26" customFormat="false" ht="30" hidden="false" customHeight="true" outlineLevel="0" collapsed="false">
      <c r="B26" s="7" t="s">
        <v>94</v>
      </c>
      <c r="C26" s="7"/>
      <c r="D26" s="7"/>
      <c r="E26" s="7"/>
      <c r="F26" s="7"/>
    </row>
    <row r="27" customFormat="false" ht="15" hidden="false" customHeight="false" outlineLevel="0" collapsed="false">
      <c r="B27" s="18" t="s">
        <v>36</v>
      </c>
      <c r="C27" s="19" t="n">
        <v>18.75</v>
      </c>
    </row>
    <row r="28" customFormat="false" ht="15" hidden="false" customHeight="false" outlineLevel="0" collapsed="false">
      <c r="B28" s="18" t="s">
        <v>82</v>
      </c>
      <c r="C28" s="22" t="n">
        <v>37.5</v>
      </c>
    </row>
    <row r="29" customFormat="false" ht="15" hidden="false" customHeight="false" outlineLevel="0" collapsed="false">
      <c r="B29" s="18" t="s">
        <v>95</v>
      </c>
      <c r="C29" s="22" t="n">
        <v>52</v>
      </c>
    </row>
    <row r="30" customFormat="false" ht="15" hidden="false" customHeight="true" outlineLevel="0" collapsed="false">
      <c r="B30" s="31" t="s">
        <v>69</v>
      </c>
      <c r="C30" s="32" t="n">
        <f aca="false">C27*C28</f>
        <v>703.125</v>
      </c>
      <c r="D30" s="20" t="s">
        <v>96</v>
      </c>
      <c r="E30" s="20"/>
      <c r="F30" s="20"/>
    </row>
    <row r="31" customFormat="false" ht="15" hidden="false" customHeight="true" outlineLevel="0" collapsed="false">
      <c r="B31" s="31" t="s">
        <v>62</v>
      </c>
      <c r="C31" s="32" t="n">
        <f aca="false">C30*C29</f>
        <v>36562.5</v>
      </c>
      <c r="D31" s="20" t="s">
        <v>97</v>
      </c>
      <c r="E31" s="20"/>
      <c r="F31" s="20"/>
    </row>
    <row r="32" customFormat="false" ht="15" hidden="false" customHeight="true" outlineLevel="0" collapsed="false">
      <c r="B32" s="31" t="s">
        <v>40</v>
      </c>
      <c r="C32" s="32" t="n">
        <f aca="false">C31/12</f>
        <v>3046.875</v>
      </c>
      <c r="D32" s="20" t="s">
        <v>98</v>
      </c>
      <c r="E32" s="20"/>
      <c r="F32" s="20"/>
    </row>
    <row r="34" customFormat="false" ht="19.5" hidden="false" customHeight="true" outlineLevel="0" collapsed="false">
      <c r="B34" s="5" t="s">
        <v>99</v>
      </c>
      <c r="C34" s="6"/>
      <c r="D34" s="6"/>
      <c r="E34" s="6"/>
      <c r="F34" s="6"/>
    </row>
    <row r="35" customFormat="false" ht="30" hidden="false" customHeight="true" outlineLevel="0" collapsed="false">
      <c r="B35" s="7" t="s">
        <v>100</v>
      </c>
      <c r="C35" s="7"/>
      <c r="D35" s="7"/>
      <c r="E35" s="7"/>
      <c r="F35" s="7"/>
    </row>
    <row r="36" customFormat="false" ht="15" hidden="false" customHeight="false" outlineLevel="0" collapsed="false">
      <c r="B36" s="18" t="s">
        <v>101</v>
      </c>
      <c r="C36" s="19" t="n">
        <v>45000</v>
      </c>
    </row>
    <row r="37" customFormat="false" ht="15" hidden="false" customHeight="true" outlineLevel="0" collapsed="false">
      <c r="B37" s="31" t="s">
        <v>102</v>
      </c>
      <c r="C37" s="32" t="n">
        <f aca="false">C36/(40*52)</f>
        <v>21.6346153846154</v>
      </c>
      <c r="D37" s="20" t="s">
        <v>103</v>
      </c>
      <c r="E37" s="20"/>
      <c r="F37" s="20"/>
    </row>
    <row r="38" customFormat="false" ht="15" hidden="false" customHeight="true" outlineLevel="0" collapsed="false">
      <c r="B38" s="31" t="s">
        <v>104</v>
      </c>
      <c r="C38" s="32" t="n">
        <f aca="false">C36/(40*44)</f>
        <v>25.5681818181818</v>
      </c>
      <c r="D38" s="20" t="s">
        <v>105</v>
      </c>
      <c r="E38" s="20"/>
      <c r="F38" s="20"/>
    </row>
    <row r="39" customFormat="false" ht="15" hidden="false" customHeight="true" outlineLevel="0" collapsed="false">
      <c r="B39" s="31" t="s">
        <v>106</v>
      </c>
      <c r="C39" s="33" t="n">
        <f aca="false">C38/C37-1</f>
        <v>0.181818181818182</v>
      </c>
      <c r="D39" s="20" t="s">
        <v>107</v>
      </c>
      <c r="E39" s="20"/>
      <c r="F39" s="20"/>
    </row>
    <row r="41" customFormat="false" ht="15" hidden="false" customHeight="true" outlineLevel="0" collapsed="false">
      <c r="B41" s="15" t="s">
        <v>108</v>
      </c>
      <c r="C41" s="15"/>
      <c r="D41" s="15"/>
      <c r="E41" s="15"/>
      <c r="F41" s="15"/>
    </row>
  </sheetData>
  <mergeCells count="16">
    <mergeCell ref="B8:F8"/>
    <mergeCell ref="D13:F13"/>
    <mergeCell ref="D14:F14"/>
    <mergeCell ref="B17:F17"/>
    <mergeCell ref="D21:F21"/>
    <mergeCell ref="D22:F22"/>
    <mergeCell ref="D23:F23"/>
    <mergeCell ref="B26:F26"/>
    <mergeCell ref="D30:F30"/>
    <mergeCell ref="D31:F31"/>
    <mergeCell ref="D32:F32"/>
    <mergeCell ref="B35:F35"/>
    <mergeCell ref="D37:F37"/>
    <mergeCell ref="D38:F38"/>
    <mergeCell ref="D39:F39"/>
    <mergeCell ref="B41:F41"/>
  </mergeCell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E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46"/>
    <col collapsed="false" customWidth="true" hidden="false" outlineLevel="0" max="4" min="4" style="0" width="52"/>
    <col collapsed="false" customWidth="true" hidden="false" outlineLevel="0" max="5" min="5" style="0" width="3"/>
  </cols>
  <sheetData>
    <row r="1" customFormat="false" ht="7.5" hidden="false" customHeight="true" outlineLevel="0" collapsed="false">
      <c r="A1" s="1"/>
      <c r="B1" s="1"/>
      <c r="C1" s="1"/>
      <c r="D1" s="1"/>
      <c r="E1" s="1"/>
    </row>
    <row r="2" customFormat="false" ht="30" hidden="false" customHeight="true" outlineLevel="0" collapsed="false">
      <c r="A2" s="1"/>
      <c r="B2" s="2" t="s">
        <v>53</v>
      </c>
      <c r="C2" s="1"/>
      <c r="D2" s="1"/>
      <c r="E2" s="1"/>
    </row>
    <row r="3" customFormat="false" ht="19.5" hidden="false" customHeight="true" outlineLevel="0" collapsed="false">
      <c r="A3" s="1"/>
      <c r="B3" s="3" t="s">
        <v>109</v>
      </c>
      <c r="C3" s="1"/>
      <c r="D3" s="1"/>
      <c r="E3" s="1"/>
    </row>
    <row r="4" customFormat="false" ht="7.5" hidden="false" customHeight="true" outlineLevel="0" collapsed="false">
      <c r="A4" s="1"/>
      <c r="B4" s="1"/>
      <c r="C4" s="1"/>
      <c r="D4" s="1"/>
      <c r="E4" s="1"/>
    </row>
    <row r="5" customFormat="false" ht="3" hidden="false" customHeight="true" outlineLevel="0" collapsed="false">
      <c r="A5" s="4"/>
      <c r="B5" s="4"/>
      <c r="C5" s="4"/>
      <c r="D5" s="4"/>
      <c r="E5" s="4"/>
    </row>
    <row r="7" customFormat="false" ht="19.5" hidden="false" customHeight="true" outlineLevel="0" collapsed="false">
      <c r="B7" s="5" t="s">
        <v>110</v>
      </c>
      <c r="C7" s="6"/>
      <c r="D7" s="6"/>
    </row>
    <row r="8" customFormat="false" ht="15" hidden="false" customHeight="false" outlineLevel="0" collapsed="false">
      <c r="B8" s="31" t="s">
        <v>111</v>
      </c>
      <c r="C8" s="19" t="n">
        <v>50000</v>
      </c>
    </row>
    <row r="9" customFormat="false" ht="19.5" hidden="false" customHeight="true" outlineLevel="0" collapsed="false">
      <c r="B9" s="34" t="s">
        <v>112</v>
      </c>
      <c r="C9" s="35" t="s">
        <v>73</v>
      </c>
      <c r="D9" s="35" t="s">
        <v>113</v>
      </c>
    </row>
    <row r="10" customFormat="false" ht="15" hidden="false" customHeight="false" outlineLevel="0" collapsed="false">
      <c r="B10" s="18" t="s">
        <v>114</v>
      </c>
      <c r="C10" s="36" t="n">
        <f aca="false">40*52</f>
        <v>2080</v>
      </c>
      <c r="D10" s="37" t="n">
        <f aca="false">IF(ISNUMBER(Ref_Salary),Ref_Salary/C10,"—")</f>
        <v>24.0384615384615</v>
      </c>
    </row>
    <row r="11" customFormat="false" ht="15" hidden="false" customHeight="false" outlineLevel="0" collapsed="false">
      <c r="B11" s="18" t="s">
        <v>115</v>
      </c>
      <c r="C11" s="36" t="n">
        <f aca="false">37.5*52</f>
        <v>1950</v>
      </c>
      <c r="D11" s="37" t="n">
        <f aca="false">IF(ISNUMBER(Ref_Salary),Ref_Salary/C11,"—")</f>
        <v>25.6410256410256</v>
      </c>
    </row>
    <row r="12" customFormat="false" ht="15" hidden="false" customHeight="false" outlineLevel="0" collapsed="false">
      <c r="B12" s="18" t="s">
        <v>116</v>
      </c>
      <c r="C12" s="36" t="n">
        <f aca="false">35*52</f>
        <v>1820</v>
      </c>
      <c r="D12" s="37" t="n">
        <f aca="false">IF(ISNUMBER(Ref_Salary),Ref_Salary/C12,"—")</f>
        <v>27.4725274725275</v>
      </c>
    </row>
    <row r="13" customFormat="false" ht="15" hidden="false" customHeight="false" outlineLevel="0" collapsed="false">
      <c r="B13" s="18" t="s">
        <v>117</v>
      </c>
      <c r="C13" s="36" t="n">
        <f aca="false">40*48</f>
        <v>1920</v>
      </c>
      <c r="D13" s="37" t="n">
        <f aca="false">IF(ISNUMBER(Ref_Salary),Ref_Salary/C13,"—")</f>
        <v>26.0416666666667</v>
      </c>
    </row>
    <row r="14" customFormat="false" ht="15" hidden="false" customHeight="false" outlineLevel="0" collapsed="false">
      <c r="B14" s="18" t="s">
        <v>118</v>
      </c>
      <c r="C14" s="36" t="n">
        <f aca="false">20*52</f>
        <v>1040</v>
      </c>
      <c r="D14" s="37" t="n">
        <f aca="false">IF(ISNUMBER(Ref_Salary),Ref_Salary/C14,"—")</f>
        <v>48.0769230769231</v>
      </c>
    </row>
    <row r="15" customFormat="false" ht="30" hidden="false" customHeight="true" outlineLevel="0" collapsed="false">
      <c r="B15" s="20" t="s">
        <v>119</v>
      </c>
      <c r="C15" s="20"/>
      <c r="D15" s="20"/>
    </row>
    <row r="16" customFormat="false" ht="15" hidden="false" customHeight="false" outlineLevel="0" collapsed="false">
      <c r="B16" s="20"/>
      <c r="C16" s="20"/>
      <c r="D16" s="20"/>
    </row>
  </sheetData>
  <mergeCells count="1">
    <mergeCell ref="B15:D16"/>
  </mergeCell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E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50"/>
    <col collapsed="false" customWidth="true" hidden="false" outlineLevel="0" max="4" min="4" style="0" width="52"/>
    <col collapsed="false" customWidth="true" hidden="false" outlineLevel="0" max="5" min="5" style="0" width="3"/>
  </cols>
  <sheetData>
    <row r="1" customFormat="false" ht="7.5" hidden="false" customHeight="true" outlineLevel="0" collapsed="false">
      <c r="A1" s="1"/>
      <c r="B1" s="1"/>
      <c r="C1" s="1"/>
      <c r="D1" s="1"/>
      <c r="E1" s="1"/>
    </row>
    <row r="2" customFormat="false" ht="30" hidden="false" customHeight="true" outlineLevel="0" collapsed="false">
      <c r="A2" s="1"/>
      <c r="B2" s="2" t="s">
        <v>55</v>
      </c>
      <c r="C2" s="1"/>
      <c r="D2" s="1"/>
      <c r="E2" s="1"/>
    </row>
    <row r="3" customFormat="false" ht="19.5" hidden="false" customHeight="true" outlineLevel="0" collapsed="false">
      <c r="A3" s="1"/>
      <c r="B3" s="3" t="s">
        <v>120</v>
      </c>
      <c r="C3" s="1"/>
      <c r="D3" s="1"/>
      <c r="E3" s="1"/>
    </row>
    <row r="4" customFormat="false" ht="7.5" hidden="false" customHeight="true" outlineLevel="0" collapsed="false">
      <c r="A4" s="1"/>
      <c r="B4" s="1"/>
      <c r="C4" s="1"/>
      <c r="D4" s="1"/>
      <c r="E4" s="1"/>
    </row>
    <row r="5" customFormat="false" ht="3" hidden="false" customHeight="true" outlineLevel="0" collapsed="false">
      <c r="A5" s="4"/>
      <c r="B5" s="4"/>
      <c r="C5" s="4"/>
      <c r="D5" s="4"/>
      <c r="E5" s="4"/>
    </row>
    <row r="7" customFormat="false" ht="19.5" hidden="false" customHeight="true" outlineLevel="0" collapsed="false">
      <c r="B7" s="5" t="s">
        <v>121</v>
      </c>
      <c r="C7" s="6"/>
      <c r="D7" s="6"/>
    </row>
    <row r="8" customFormat="false" ht="19.5" hidden="false" customHeight="true" outlineLevel="0" collapsed="false">
      <c r="B8" s="34" t="s">
        <v>122</v>
      </c>
      <c r="C8" s="35" t="s">
        <v>123</v>
      </c>
      <c r="D8" s="35" t="s">
        <v>124</v>
      </c>
    </row>
    <row r="9" customFormat="false" ht="30" hidden="false" customHeight="true" outlineLevel="0" collapsed="false">
      <c r="B9" s="38" t="s">
        <v>34</v>
      </c>
      <c r="C9" s="39" t="s">
        <v>125</v>
      </c>
      <c r="D9" s="40" t="s">
        <v>126</v>
      </c>
    </row>
    <row r="10" customFormat="false" ht="30" hidden="false" customHeight="true" outlineLevel="0" collapsed="false">
      <c r="B10" s="38" t="s">
        <v>36</v>
      </c>
      <c r="C10" s="39" t="s">
        <v>127</v>
      </c>
      <c r="D10" s="40" t="s">
        <v>128</v>
      </c>
    </row>
    <row r="11" customFormat="false" ht="30" hidden="false" customHeight="true" outlineLevel="0" collapsed="false">
      <c r="B11" s="38" t="s">
        <v>38</v>
      </c>
      <c r="C11" s="39" t="s">
        <v>129</v>
      </c>
      <c r="D11" s="40" t="s">
        <v>130</v>
      </c>
    </row>
    <row r="12" customFormat="false" ht="30" hidden="false" customHeight="true" outlineLevel="0" collapsed="false">
      <c r="B12" s="38" t="s">
        <v>68</v>
      </c>
      <c r="C12" s="39" t="s">
        <v>131</v>
      </c>
      <c r="D12" s="40" t="s">
        <v>132</v>
      </c>
    </row>
    <row r="13" customFormat="false" ht="30" hidden="false" customHeight="true" outlineLevel="0" collapsed="false">
      <c r="B13" s="38" t="s">
        <v>69</v>
      </c>
      <c r="C13" s="39" t="s">
        <v>133</v>
      </c>
      <c r="D13" s="40" t="s">
        <v>134</v>
      </c>
    </row>
    <row r="14" customFormat="false" ht="30" hidden="false" customHeight="true" outlineLevel="0" collapsed="false">
      <c r="B14" s="38" t="s">
        <v>40</v>
      </c>
      <c r="C14" s="39" t="s">
        <v>135</v>
      </c>
      <c r="D14" s="40" t="s">
        <v>136</v>
      </c>
    </row>
    <row r="15" customFormat="false" ht="30" hidden="false" customHeight="true" outlineLevel="0" collapsed="false">
      <c r="B15" s="38" t="s">
        <v>137</v>
      </c>
      <c r="C15" s="39" t="s">
        <v>138</v>
      </c>
      <c r="D15" s="40" t="s">
        <v>139</v>
      </c>
    </row>
    <row r="17" customFormat="false" ht="19.5" hidden="false" customHeight="true" outlineLevel="0" collapsed="false">
      <c r="B17" s="5" t="s">
        <v>140</v>
      </c>
      <c r="C17" s="6"/>
      <c r="D17" s="6"/>
    </row>
    <row r="18" customFormat="false" ht="18" hidden="false" customHeight="true" outlineLevel="0" collapsed="false">
      <c r="B18" s="7" t="s">
        <v>141</v>
      </c>
      <c r="C18" s="7"/>
      <c r="D18" s="7"/>
    </row>
    <row r="19" customFormat="false" ht="18" hidden="false" customHeight="true" outlineLevel="0" collapsed="false">
      <c r="B19" s="7" t="s">
        <v>142</v>
      </c>
      <c r="C19" s="7"/>
      <c r="D19" s="7"/>
    </row>
    <row r="20" customFormat="false" ht="18" hidden="false" customHeight="true" outlineLevel="0" collapsed="false">
      <c r="B20" s="7" t="s">
        <v>143</v>
      </c>
      <c r="C20" s="7"/>
      <c r="D20" s="7"/>
    </row>
    <row r="21" customFormat="false" ht="18" hidden="false" customHeight="true" outlineLevel="0" collapsed="false">
      <c r="B21" s="7" t="s">
        <v>144</v>
      </c>
      <c r="C21" s="7"/>
      <c r="D21" s="7"/>
    </row>
    <row r="23" customFormat="false" ht="19.5" hidden="false" customHeight="true" outlineLevel="0" collapsed="false">
      <c r="B23" s="5" t="s">
        <v>145</v>
      </c>
      <c r="C23" s="6"/>
      <c r="D23" s="6"/>
    </row>
    <row r="24" customFormat="false" ht="30" hidden="false" customHeight="true" outlineLevel="0" collapsed="false">
      <c r="B24" s="8" t="s">
        <v>146</v>
      </c>
      <c r="C24" s="7" t="s">
        <v>147</v>
      </c>
      <c r="D24" s="7"/>
    </row>
    <row r="25" customFormat="false" ht="18" hidden="false" customHeight="true" outlineLevel="0" collapsed="false">
      <c r="B25" s="8" t="s">
        <v>36</v>
      </c>
      <c r="C25" s="41" t="s">
        <v>148</v>
      </c>
      <c r="D25" s="41"/>
    </row>
    <row r="26" customFormat="false" ht="18" hidden="false" customHeight="true" outlineLevel="0" collapsed="false">
      <c r="B26" s="8" t="s">
        <v>149</v>
      </c>
      <c r="C26" s="41" t="s">
        <v>150</v>
      </c>
      <c r="D26" s="41"/>
    </row>
    <row r="27" customFormat="false" ht="18" hidden="false" customHeight="true" outlineLevel="0" collapsed="false">
      <c r="B27" s="8" t="s">
        <v>68</v>
      </c>
      <c r="C27" s="41" t="s">
        <v>151</v>
      </c>
      <c r="D27" s="41"/>
    </row>
    <row r="28" customFormat="false" ht="18" hidden="false" customHeight="true" outlineLevel="0" collapsed="false">
      <c r="B28" s="8" t="s">
        <v>152</v>
      </c>
      <c r="C28" s="41" t="s">
        <v>153</v>
      </c>
      <c r="D28" s="41"/>
    </row>
    <row r="30" customFormat="false" ht="19.5" hidden="false" customHeight="true" outlineLevel="0" collapsed="false">
      <c r="B30" s="5" t="s">
        <v>154</v>
      </c>
      <c r="C30" s="6"/>
      <c r="D30" s="6"/>
    </row>
    <row r="31" customFormat="false" ht="15" hidden="false" customHeight="false" outlineLevel="0" collapsed="false">
      <c r="B31" s="42" t="s">
        <v>155</v>
      </c>
      <c r="C31" s="18" t="s">
        <v>156</v>
      </c>
    </row>
    <row r="32" customFormat="false" ht="15" hidden="false" customHeight="false" outlineLevel="0" collapsed="false">
      <c r="B32" s="42" t="s">
        <v>157</v>
      </c>
      <c r="C32" s="18" t="s">
        <v>158</v>
      </c>
    </row>
    <row r="33" customFormat="false" ht="15" hidden="false" customHeight="false" outlineLevel="0" collapsed="false">
      <c r="B33" s="42" t="s">
        <v>159</v>
      </c>
      <c r="C33" s="18" t="s">
        <v>160</v>
      </c>
    </row>
  </sheetData>
  <mergeCells count="9">
    <mergeCell ref="B18:D18"/>
    <mergeCell ref="B19:D19"/>
    <mergeCell ref="B20:D20"/>
    <mergeCell ref="B21:D21"/>
    <mergeCell ref="C24:D24"/>
    <mergeCell ref="C25:D25"/>
    <mergeCell ref="C26:D26"/>
    <mergeCell ref="C27:D27"/>
    <mergeCell ref="C28:D28"/>
  </mergeCell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F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0"/>
    <col collapsed="false" customWidth="true" hidden="false" outlineLevel="0" max="4" min="3" style="0" width="16"/>
    <col collapsed="false" customWidth="true" hidden="false" outlineLevel="0" max="5" min="5" style="0" width="12"/>
    <col collapsed="false" customWidth="true" hidden="false" outlineLevel="0" max="6" min="6" style="0" width="3"/>
  </cols>
  <sheetData>
    <row r="1" customFormat="false" ht="7.5" hidden="false" customHeight="true" outlineLevel="0" collapsed="false">
      <c r="A1" s="1"/>
      <c r="B1" s="1"/>
      <c r="C1" s="1"/>
      <c r="D1" s="1"/>
      <c r="E1" s="1"/>
      <c r="F1" s="1"/>
    </row>
    <row r="2" customFormat="false" ht="30" hidden="false" customHeight="true" outlineLevel="0" collapsed="false">
      <c r="A2" s="1"/>
      <c r="B2" s="2" t="s">
        <v>57</v>
      </c>
      <c r="C2" s="1"/>
      <c r="D2" s="1"/>
      <c r="E2" s="1"/>
      <c r="F2" s="1"/>
    </row>
    <row r="3" customFormat="false" ht="19.5" hidden="false" customHeight="true" outlineLevel="0" collapsed="false">
      <c r="A3" s="1"/>
      <c r="B3" s="3" t="s">
        <v>161</v>
      </c>
      <c r="C3" s="1"/>
      <c r="D3" s="1"/>
      <c r="E3" s="1"/>
      <c r="F3" s="1"/>
    </row>
    <row r="4" customFormat="false" ht="7.5" hidden="false" customHeight="true" outlineLevel="0" collapsed="false">
      <c r="A4" s="1"/>
      <c r="B4" s="1"/>
      <c r="C4" s="1"/>
      <c r="D4" s="1"/>
      <c r="E4" s="1"/>
      <c r="F4" s="1"/>
    </row>
    <row r="5" customFormat="false" ht="3" hidden="false" customHeight="true" outlineLevel="0" collapsed="false">
      <c r="A5" s="4"/>
      <c r="B5" s="4"/>
      <c r="C5" s="4"/>
      <c r="D5" s="4"/>
      <c r="E5" s="4"/>
      <c r="F5" s="4"/>
    </row>
    <row r="7" customFormat="false" ht="19.5" hidden="false" customHeight="true" outlineLevel="0" collapsed="false">
      <c r="B7" s="34" t="s">
        <v>162</v>
      </c>
      <c r="C7" s="35" t="s">
        <v>163</v>
      </c>
      <c r="D7" s="35" t="s">
        <v>164</v>
      </c>
      <c r="E7" s="35" t="s">
        <v>122</v>
      </c>
    </row>
    <row r="8" customFormat="false" ht="15" hidden="false" customHeight="false" outlineLevel="0" collapsed="false">
      <c r="B8" s="43" t="s">
        <v>165</v>
      </c>
      <c r="C8" s="44" t="n">
        <f aca="false">'Worked Examples'!C13</f>
        <v>25</v>
      </c>
      <c r="D8" s="45" t="n">
        <v>25</v>
      </c>
      <c r="E8" s="46" t="str">
        <f aca="false">IF(ISNUMBER(C8),IF(ROUND(C8,2)=ROUND(D8,2),"PASS","FAIL"),"FAIL")</f>
        <v>PASS</v>
      </c>
    </row>
    <row r="9" customFormat="false" ht="15" hidden="false" customHeight="false" outlineLevel="0" collapsed="false">
      <c r="B9" s="43" t="s">
        <v>166</v>
      </c>
      <c r="C9" s="44" t="n">
        <f aca="false">'Worked Examples'!C14</f>
        <v>27.0833333333333</v>
      </c>
      <c r="D9" s="45" t="n">
        <v>27.08</v>
      </c>
      <c r="E9" s="46" t="str">
        <f aca="false">IF(ISNUMBER(C9),IF(ROUND(C9,2)=ROUND(D9,2),"PASS","FAIL"),"FAIL")</f>
        <v>PASS</v>
      </c>
    </row>
    <row r="10" customFormat="false" ht="15" hidden="false" customHeight="false" outlineLevel="0" collapsed="false">
      <c r="B10" s="43" t="s">
        <v>167</v>
      </c>
      <c r="C10" s="44" t="n">
        <f aca="false">'Worked Examples'!C21</f>
        <v>28.8461538461538</v>
      </c>
      <c r="D10" s="45" t="n">
        <v>28.85</v>
      </c>
      <c r="E10" s="46" t="str">
        <f aca="false">IF(ISNUMBER(C10),IF(ROUND(C10,2)=ROUND(D10,2),"PASS","FAIL"),"FAIL")</f>
        <v>PASS</v>
      </c>
    </row>
    <row r="11" customFormat="false" ht="15" hidden="false" customHeight="false" outlineLevel="0" collapsed="false">
      <c r="B11" s="43" t="s">
        <v>168</v>
      </c>
      <c r="C11" s="44" t="n">
        <f aca="false">'Worked Examples'!C23</f>
        <v>144.230769230769</v>
      </c>
      <c r="D11" s="45" t="n">
        <v>144.23</v>
      </c>
      <c r="E11" s="46" t="str">
        <f aca="false">IF(ISNUMBER(C11),IF(ROUND(C11,2)=ROUND(D11,2),"PASS","FAIL"),"FAIL")</f>
        <v>PASS</v>
      </c>
    </row>
    <row r="12" customFormat="false" ht="15" hidden="false" customHeight="false" outlineLevel="0" collapsed="false">
      <c r="B12" s="43" t="s">
        <v>169</v>
      </c>
      <c r="C12" s="44" t="n">
        <f aca="false">'Worked Examples'!C31</f>
        <v>36562.5</v>
      </c>
      <c r="D12" s="45" t="n">
        <v>36562.5</v>
      </c>
      <c r="E12" s="46" t="str">
        <f aca="false">IF(ISNUMBER(C12),IF(ROUND(C12,2)=ROUND(D12,2),"PASS","FAIL"),"FAIL")</f>
        <v>PASS</v>
      </c>
    </row>
    <row r="13" customFormat="false" ht="15" hidden="false" customHeight="false" outlineLevel="0" collapsed="false">
      <c r="B13" s="43" t="s">
        <v>170</v>
      </c>
      <c r="C13" s="44" t="n">
        <f aca="false">'Worked Examples'!C32</f>
        <v>3046.875</v>
      </c>
      <c r="D13" s="45" t="n">
        <v>3046.88</v>
      </c>
      <c r="E13" s="46" t="str">
        <f aca="false">IF(ISNUMBER(C13),IF(ROUND(C13,2)=ROUND(D13,2),"PASS","FAIL"),"FAIL")</f>
        <v>PASS</v>
      </c>
    </row>
    <row r="14" customFormat="false" ht="15" hidden="false" customHeight="false" outlineLevel="0" collapsed="false">
      <c r="B14" s="43" t="s">
        <v>171</v>
      </c>
      <c r="C14" s="44" t="n">
        <f aca="false">'Worked Examples'!C37</f>
        <v>21.6346153846154</v>
      </c>
      <c r="D14" s="45" t="n">
        <v>21.63</v>
      </c>
      <c r="E14" s="46" t="str">
        <f aca="false">IF(ISNUMBER(C14),IF(ROUND(C14,2)=ROUND(D14,2),"PASS","FAIL"),"FAIL")</f>
        <v>PASS</v>
      </c>
    </row>
    <row r="15" customFormat="false" ht="15" hidden="false" customHeight="false" outlineLevel="0" collapsed="false">
      <c r="B15" s="43" t="s">
        <v>172</v>
      </c>
      <c r="C15" s="44" t="n">
        <f aca="false">'Worked Examples'!C38</f>
        <v>25.5681818181818</v>
      </c>
      <c r="D15" s="45" t="n">
        <v>25.57</v>
      </c>
      <c r="E15" s="46" t="str">
        <f aca="false">IF(ISNUMBER(C15),IF(ROUND(C15,2)=ROUND(D15,2),"PASS","FAIL"),"FAIL")</f>
        <v>PASS</v>
      </c>
    </row>
    <row r="16" customFormat="false" ht="15" hidden="false" customHeight="false" outlineLevel="0" collapsed="false">
      <c r="B16" s="43" t="s">
        <v>173</v>
      </c>
      <c r="C16" s="47" t="n">
        <f aca="false">'Assumptions &amp; Reference'!C10</f>
        <v>2080</v>
      </c>
      <c r="D16" s="48" t="n">
        <v>2080</v>
      </c>
      <c r="E16" s="46" t="str">
        <f aca="false">IF(ISNUMBER(C16),IF(ROUND(C16,0)=ROUND(D16,0),"PASS","FAIL"),"FAIL")</f>
        <v>PASS</v>
      </c>
    </row>
    <row r="17" customFormat="false" ht="15.75" hidden="false" customHeight="true" outlineLevel="0" collapsed="false">
      <c r="B17" s="43" t="s">
        <v>174</v>
      </c>
      <c r="C17" s="49"/>
      <c r="D17" s="49"/>
      <c r="E17" s="46" t="str">
        <f aca="false">IF(ISNUMBER(Sh_Hourly),IF(ABS(Sh_Hourly*Sh_Hours-Sh_A)&lt;0.000001*MAX(1,Sh_A),"PASS","FAIL"),"N/A")</f>
        <v>PASS</v>
      </c>
    </row>
    <row r="18" customFormat="false" ht="15.75" hidden="false" customHeight="true" outlineLevel="0" collapsed="false">
      <c r="B18" s="43" t="s">
        <v>175</v>
      </c>
      <c r="C18" s="49"/>
      <c r="D18" s="49"/>
      <c r="E18" s="46" t="str">
        <f aca="false">IF(ISNUMBER(Sh_Weekly),IF(ABS(Sh_Weekly*Sh_PW-Sh_A)&lt;0.000001*MAX(1,Sh_A),"PASS","FAIL"),"N/A")</f>
        <v>PASS</v>
      </c>
    </row>
    <row r="19" customFormat="false" ht="15.75" hidden="false" customHeight="true" outlineLevel="0" collapsed="false">
      <c r="B19" s="43" t="s">
        <v>176</v>
      </c>
      <c r="C19" s="49"/>
      <c r="D19" s="49"/>
      <c r="E19" s="46" t="str">
        <f aca="false">IF(ISNUMBER(Sh_Monthly),IF(ABS(Sh_Monthly*12-Sh_A)&lt;0.000001*MAX(1,Sh_A),"PASS","FAIL"),"N/A")</f>
        <v>PASS</v>
      </c>
    </row>
    <row r="20" customFormat="false" ht="27.75" hidden="false" customHeight="true" outlineLevel="0" collapsed="false">
      <c r="B20" s="43" t="s">
        <v>177</v>
      </c>
      <c r="C20" s="49"/>
      <c r="D20" s="49"/>
      <c r="E20" s="46" t="str">
        <f aca="false">IF(ISNUMBER(Sh_Worked),IF(Sh_Worked&gt;=Sh_Hourly-0.0000001,"PASS","FAIL"),"N/A")</f>
        <v>PASS</v>
      </c>
    </row>
    <row r="21" customFormat="false" ht="27.75" hidden="false" customHeight="true" outlineLevel="0" collapsed="false">
      <c r="B21" s="43" t="s">
        <v>178</v>
      </c>
      <c r="C21" s="49"/>
      <c r="D21" s="49"/>
      <c r="E21" s="46" t="str">
        <f aca="false">IF(AND(ISNUMBER(Hs_Annual),N(Hs_Hours)&gt;0),IF(ABS(Hs_Annual/Hs_Hours-Hs_A)&lt;0.000001*MAX(1,Hs_A),"PASS","FAIL"),"N/A")</f>
        <v>PASS</v>
      </c>
    </row>
    <row r="22" customFormat="false" ht="27.75" hidden="false" customHeight="true" outlineLevel="0" collapsed="false">
      <c r="B22" s="43" t="s">
        <v>179</v>
      </c>
      <c r="C22" s="49"/>
      <c r="D22" s="49"/>
      <c r="E22" s="46" t="str">
        <f aca="false">IF(AND(ISNUMBER(Sh_Hourly),Sh_H=Hs_H,Sh_PW=Hs_PW),IF(ABS(Sh_Hourly*Hs_H*Hs_PW-Sh_A)&lt;0.000001*MAX(1,Sh_A),"PASS","FAIL"),"N/A")</f>
        <v>PASS</v>
      </c>
    </row>
    <row r="24" customFormat="false" ht="15" hidden="false" customHeight="false" outlineLevel="0" collapsed="false">
      <c r="B24" s="50" t="s">
        <v>180</v>
      </c>
      <c r="E24" s="51" t="str">
        <f aca="false">IF(AND(COUNTIF(E8:E22,"FAIL")=0,SUMPRODUCT(--ISERROR(C8:E22))=0),"ALL PASS","REVIEW")</f>
        <v>ALL PASS</v>
      </c>
    </row>
    <row r="26" customFormat="false" ht="43.5" hidden="false" customHeight="true" outlineLevel="0" collapsed="false">
      <c r="B26" s="20" t="s">
        <v>181</v>
      </c>
      <c r="C26" s="20"/>
      <c r="D26" s="20"/>
      <c r="E26" s="20"/>
    </row>
  </sheetData>
  <mergeCells count="1">
    <mergeCell ref="B26:E26"/>
  </mergeCells>
  <conditionalFormatting sqref="E8">
    <cfRule type="expression" priority="2" aboveAverage="0" equalAverage="0" bottom="0" percent="0" rank="0" text="" dxfId="2">
      <formula>E8="FAIL"</formula>
    </cfRule>
  </conditionalFormatting>
  <conditionalFormatting sqref="E9">
    <cfRule type="expression" priority="3" aboveAverage="0" equalAverage="0" bottom="0" percent="0" rank="0" text="" dxfId="2">
      <formula>E9="FAIL"</formula>
    </cfRule>
  </conditionalFormatting>
  <conditionalFormatting sqref="E10">
    <cfRule type="expression" priority="4" aboveAverage="0" equalAverage="0" bottom="0" percent="0" rank="0" text="" dxfId="2">
      <formula>E10="FAIL"</formula>
    </cfRule>
  </conditionalFormatting>
  <conditionalFormatting sqref="E11">
    <cfRule type="expression" priority="5" aboveAverage="0" equalAverage="0" bottom="0" percent="0" rank="0" text="" dxfId="2">
      <formula>E11="FAIL"</formula>
    </cfRule>
  </conditionalFormatting>
  <conditionalFormatting sqref="E12">
    <cfRule type="expression" priority="6" aboveAverage="0" equalAverage="0" bottom="0" percent="0" rank="0" text="" dxfId="2">
      <formula>E12="FAIL"</formula>
    </cfRule>
  </conditionalFormatting>
  <conditionalFormatting sqref="E13">
    <cfRule type="expression" priority="7" aboveAverage="0" equalAverage="0" bottom="0" percent="0" rank="0" text="" dxfId="2">
      <formula>E13="FAIL"</formula>
    </cfRule>
  </conditionalFormatting>
  <conditionalFormatting sqref="E14">
    <cfRule type="expression" priority="8" aboveAverage="0" equalAverage="0" bottom="0" percent="0" rank="0" text="" dxfId="2">
      <formula>E14="FAIL"</formula>
    </cfRule>
  </conditionalFormatting>
  <conditionalFormatting sqref="E15">
    <cfRule type="expression" priority="9" aboveAverage="0" equalAverage="0" bottom="0" percent="0" rank="0" text="" dxfId="2">
      <formula>E15="FAIL"</formula>
    </cfRule>
  </conditionalFormatting>
  <conditionalFormatting sqref="E16">
    <cfRule type="expression" priority="10" aboveAverage="0" equalAverage="0" bottom="0" percent="0" rank="0" text="" dxfId="2">
      <formula>E16="FAIL"</formula>
    </cfRule>
  </conditionalFormatting>
  <conditionalFormatting sqref="E17">
    <cfRule type="expression" priority="11" aboveAverage="0" equalAverage="0" bottom="0" percent="0" rank="0" text="" dxfId="2">
      <formula>E17="FAIL"</formula>
    </cfRule>
  </conditionalFormatting>
  <conditionalFormatting sqref="E18">
    <cfRule type="expression" priority="12" aboveAverage="0" equalAverage="0" bottom="0" percent="0" rank="0" text="" dxfId="2">
      <formula>E18="FAIL"</formula>
    </cfRule>
  </conditionalFormatting>
  <conditionalFormatting sqref="E19">
    <cfRule type="expression" priority="13" aboveAverage="0" equalAverage="0" bottom="0" percent="0" rank="0" text="" dxfId="2">
      <formula>E19="FAIL"</formula>
    </cfRule>
  </conditionalFormatting>
  <conditionalFormatting sqref="E20">
    <cfRule type="expression" priority="14" aboveAverage="0" equalAverage="0" bottom="0" percent="0" rank="0" text="" dxfId="2">
      <formula>E20="FAIL"</formula>
    </cfRule>
  </conditionalFormatting>
  <conditionalFormatting sqref="E21">
    <cfRule type="expression" priority="15" aboveAverage="0" equalAverage="0" bottom="0" percent="0" rank="0" text="" dxfId="2">
      <formula>E21="FAIL"</formula>
    </cfRule>
  </conditionalFormatting>
  <conditionalFormatting sqref="E22">
    <cfRule type="expression" priority="16" aboveAverage="0" equalAverage="0" bottom="0" percent="0" rank="0" text="" dxfId="2">
      <formula>E22="FAIL"</formula>
    </cfRule>
  </conditionalFormatting>
  <conditionalFormatting sqref="E24">
    <cfRule type="expression" priority="17" aboveAverage="0" equalAverage="0" bottom="0" percent="0" rank="0" text="" dxfId="3">
      <formula>E24="REVIEW"</formula>
    </cfRule>
  </conditionalFormatting>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2026-10-04T09:11:50Z</dcterms:created>
  <dc:creator>BabaDigit</dc:creator>
  <dc:description/>
  <cp:keywords>salary to hourly hourly to salary hourly rate paid hours paid leave Excel</cp:keywords>
  <dc:language>en-US</dc:language>
  <cp:lastModifiedBy/>
  <dcterms:modified xsi:type="dcterms:W3CDTF">2026-10-04T09:11:50Z</dcterms:modified>
  <cp:revision>0</cp:revision>
  <dc:subject>Salary to hourly and hourly to salary</dc:subject>
  <dc:title>BabaDigit Salary to Hourly Rate Calculator</dc:title>
</cp:coreProperties>
</file>

<file path=docProps/custom.xml><?xml version="1.0" encoding="utf-8"?>
<Properties xmlns="http://schemas.openxmlformats.org/officeDocument/2006/custom-properties" xmlns:vt="http://schemas.openxmlformats.org/officeDocument/2006/docPropsVTypes"/>
</file>